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xl/media/image5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kapitulace stavby" sheetId="1" state="visible" r:id="rId2"/>
    <sheet name="01 - vytápění" sheetId="2" state="visible" r:id="rId3"/>
    <sheet name="02 - zdravotechnika" sheetId="3" state="visible" r:id="rId4"/>
    <sheet name="03 - vzduchotechnika" sheetId="4" state="visible" r:id="rId5"/>
    <sheet name="Seznam figur" sheetId="5" state="visible" r:id="rId6"/>
  </sheets>
  <definedNames>
    <definedName function="false" hidden="false" localSheetId="1" name="_xlnm.Print_Area" vbProcedure="false">'01 - vytápění'!$C$4:$J$76,'01 - vytápění'!$C$82:$J$107,'01 - vytápění'!$C$113:$K$242</definedName>
    <definedName function="false" hidden="false" localSheetId="1" name="_xlnm.Print_Titles" vbProcedure="false">'01 - vytápění'!$125:$125</definedName>
    <definedName function="false" hidden="true" localSheetId="1" name="_xlnm._FilterDatabase" vbProcedure="false">'01 - vytápění'!$C$125:$K$242</definedName>
    <definedName function="false" hidden="false" localSheetId="2" name="_xlnm.Print_Area" vbProcedure="false">'02 - zdravotechnika'!$C$4:$J$76,'02 - zdravotechnika'!$C$82:$J$114,'02 - zdravotechnika'!$C$120:$K$447</definedName>
    <definedName function="false" hidden="false" localSheetId="2" name="_xlnm.Print_Titles" vbProcedure="false">'02 - zdravotechnika'!$132:$132</definedName>
    <definedName function="false" hidden="true" localSheetId="2" name="_xlnm._FilterDatabase" vbProcedure="false">'02 - zdravotechnika'!$C$132:$K$447</definedName>
    <definedName function="false" hidden="false" localSheetId="3" name="_xlnm.Print_Area" vbProcedure="false">'03 - vzduchotechnika'!$C$4:$J$76,'03 - vzduchotechnika'!$C$82:$J$107,'03 - vzduchotechnika'!$C$113:$K$240</definedName>
    <definedName function="false" hidden="false" localSheetId="3" name="_xlnm.Print_Titles" vbProcedure="false">'03 - vzduchotechnika'!$125:$125</definedName>
    <definedName function="false" hidden="true" localSheetId="3" name="_xlnm._FilterDatabase" vbProcedure="false">'03 - vzduchotechnika'!$C$125:$K$240</definedName>
    <definedName function="false" hidden="false" localSheetId="0" name="_xlnm.Print_Area" vbProcedure="false">'Rekapitulace stavby'!$D$4:$AO$76,'Rekapitulace stavby'!$C$82:$AQ$98</definedName>
    <definedName function="false" hidden="false" localSheetId="0" name="_xlnm.Print_Titles" vbProcedure="false">'Rekapitulace stavby'!$92:$92</definedName>
    <definedName function="false" hidden="false" localSheetId="4" name="_xlnm.Print_Area" vbProcedure="false">'Seznam figur'!$C$4:$G$12</definedName>
    <definedName function="false" hidden="false" localSheetId="4" name="_xlnm.Print_Titles" vbProcedure="false">'Seznam figur'!$9:$9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<sst xmlns="http://schemas.openxmlformats.org/spreadsheetml/2006/main" count="5182" uniqueCount="1105">
  <si>
    <t xml:space="preserve">Export Komplet</t>
  </si>
  <si>
    <t xml:space="preserve">2.0</t>
  </si>
  <si>
    <t xml:space="preserve">ZAMOK</t>
  </si>
  <si>
    <t xml:space="preserve">False</t>
  </si>
  <si>
    <t xml:space="preserve">{9e4ed20f-2f9c-4f8d-a5a3-4f7e83fe5cb6}</t>
  </si>
  <si>
    <t xml:space="preserve">0,01</t>
  </si>
  <si>
    <t xml:space="preserve">21</t>
  </si>
  <si>
    <t xml:space="preserve">15</t>
  </si>
  <si>
    <t xml:space="preserve">REKAPITULACE STAVBY</t>
  </si>
  <si>
    <t xml:space="preserve">v ---  níže se nacházejí doplnkové a pomocné údaje k sestavám  --- v</t>
  </si>
  <si>
    <t xml:space="preserve">0,001</t>
  </si>
  <si>
    <t xml:space="preserve">Kód:</t>
  </si>
  <si>
    <t xml:space="preserve">IPR_004</t>
  </si>
  <si>
    <t xml:space="preserve">Stavba:</t>
  </si>
  <si>
    <t xml:space="preserve">Přístavba komunitního centra Lukáš</t>
  </si>
  <si>
    <t xml:space="preserve">KSO:</t>
  </si>
  <si>
    <t xml:space="preserve">CC-CZ:</t>
  </si>
  <si>
    <t xml:space="preserve">Místo:</t>
  </si>
  <si>
    <t xml:space="preserve">Trávníčkova 1746, Praha 5</t>
  </si>
  <si>
    <t xml:space="preserve">Datum:</t>
  </si>
  <si>
    <t xml:space="preserve">23. 9. 2020</t>
  </si>
  <si>
    <t xml:space="preserve">Zadavatel:</t>
  </si>
  <si>
    <t xml:space="preserve">IČ:</t>
  </si>
  <si>
    <t xml:space="preserve">Městská část Praha 13, Sluneční nám. 2580/13</t>
  </si>
  <si>
    <t xml:space="preserve">DIČ:</t>
  </si>
  <si>
    <t xml:space="preserve">Zhotovitel:</t>
  </si>
  <si>
    <t xml:space="preserve"> </t>
  </si>
  <si>
    <t xml:space="preserve">Projektant:</t>
  </si>
  <si>
    <t xml:space="preserve">True</t>
  </si>
  <si>
    <t xml:space="preserve">Zpracovatel:</t>
  </si>
  <si>
    <t xml:space="preserve">Poznámka:</t>
  </si>
  <si>
    <t xml:space="preserve">Cena bez DPH</t>
  </si>
  <si>
    <t xml:space="preserve">Sazba daně</t>
  </si>
  <si>
    <t xml:space="preserve">Základ daně</t>
  </si>
  <si>
    <t xml:space="preserve">Výše daně</t>
  </si>
  <si>
    <t xml:space="preserve">DPH</t>
  </si>
  <si>
    <t xml:space="preserve">základní</t>
  </si>
  <si>
    <t xml:space="preserve">snížená</t>
  </si>
  <si>
    <t xml:space="preserve">zákl. přenesená</t>
  </si>
  <si>
    <t xml:space="preserve">sníž. přenesená</t>
  </si>
  <si>
    <t xml:space="preserve">nulová</t>
  </si>
  <si>
    <t xml:space="preserve">Cena s DPH</t>
  </si>
  <si>
    <t xml:space="preserve">v</t>
  </si>
  <si>
    <t xml:space="preserve">CZK</t>
  </si>
  <si>
    <t xml:space="preserve">Projektant</t>
  </si>
  <si>
    <t xml:space="preserve">Zpracovatel</t>
  </si>
  <si>
    <t xml:space="preserve">Datum a podpis:</t>
  </si>
  <si>
    <t xml:space="preserve">Razítko</t>
  </si>
  <si>
    <t xml:space="preserve">Objednavatel</t>
  </si>
  <si>
    <t xml:space="preserve">Zhotovitel</t>
  </si>
  <si>
    <t xml:space="preserve">REKAPITULACE OBJEKTŮ STAVBY A SOUPISŮ PRACÍ</t>
  </si>
  <si>
    <t xml:space="preserve">Informatívní údaje z listů zakázek</t>
  </si>
  <si>
    <t xml:space="preserve">Kód</t>
  </si>
  <si>
    <t xml:space="preserve">Popis</t>
  </si>
  <si>
    <t xml:space="preserve">Cena bez DPH [CZK]</t>
  </si>
  <si>
    <t xml:space="preserve">Cena s DPH [CZK]</t>
  </si>
  <si>
    <t xml:space="preserve">Typ</t>
  </si>
  <si>
    <t xml:space="preserve">z toho Ostat._x005F_x000d_
náklady [CZK]</t>
  </si>
  <si>
    <t xml:space="preserve">DPH [CZK]</t>
  </si>
  <si>
    <t xml:space="preserve">Normohodiny [h]</t>
  </si>
  <si>
    <t xml:space="preserve">DPH základní [CZK]</t>
  </si>
  <si>
    <t xml:space="preserve">DPH snížená [CZK]</t>
  </si>
  <si>
    <t xml:space="preserve">DPH základní přenesená_x005F_x000d_
[CZK]</t>
  </si>
  <si>
    <t xml:space="preserve">DPH snížená přenesená_x005F_x000d_
[CZK]</t>
  </si>
  <si>
    <t xml:space="preserve">Základna_x005F_x000d_
DPH základní</t>
  </si>
  <si>
    <t xml:space="preserve">Základna_x005F_x000d_
DPH snížená</t>
  </si>
  <si>
    <t xml:space="preserve">Základna_x005F_x000d_
DPH zákl. přenesená</t>
  </si>
  <si>
    <t xml:space="preserve">Základna_x005F_x000d_
DPH sníž. přenesená</t>
  </si>
  <si>
    <t xml:space="preserve">Základna_x005F_x000d_
DPH nulová</t>
  </si>
  <si>
    <t xml:space="preserve">Náklady z rozpočtů</t>
  </si>
  <si>
    <t xml:space="preserve">D</t>
  </si>
  <si>
    <t xml:space="preserve">0</t>
  </si>
  <si>
    <t xml:space="preserve">###NOIMPORT###</t>
  </si>
  <si>
    <t xml:space="preserve">IMPORT</t>
  </si>
  <si>
    <t xml:space="preserve">{00000000-0000-0000-0000-000000000000}</t>
  </si>
  <si>
    <t xml:space="preserve">/</t>
  </si>
  <si>
    <t xml:space="preserve">01</t>
  </si>
  <si>
    <t xml:space="preserve">vytápění</t>
  </si>
  <si>
    <t xml:space="preserve">STA</t>
  </si>
  <si>
    <t xml:space="preserve">1</t>
  </si>
  <si>
    <t xml:space="preserve">{da7408f9-b30b-442b-b9bc-ed19f60729a1}</t>
  </si>
  <si>
    <t xml:space="preserve">2</t>
  </si>
  <si>
    <t xml:space="preserve">02</t>
  </si>
  <si>
    <t xml:space="preserve">zdravotechnika</t>
  </si>
  <si>
    <t xml:space="preserve">{f8ac6ce1-2126-4226-a34e-55f7b8e588bd}</t>
  </si>
  <si>
    <t xml:space="preserve">03</t>
  </si>
  <si>
    <t xml:space="preserve">vzduchotechnika</t>
  </si>
  <si>
    <t xml:space="preserve">{b0d3058e-1966-4aa8-9f70-61a58863bb3e}</t>
  </si>
  <si>
    <t xml:space="preserve">KRYCÍ LIST SOUPISU PRACÍ</t>
  </si>
  <si>
    <t xml:space="preserve">Objekt:</t>
  </si>
  <si>
    <t xml:space="preserve">01 - vytápění</t>
  </si>
  <si>
    <t xml:space="preserve">Zpracováno dle metodiky ÚRS s maximálním zatříděním položek (popisu činností) dle Třídníku stavebních konstrukcí a prací. Položky, které databáze neobsahuje, oceněny dle brutto ceníků příslušných dodavatelů.  Jsou-li ve výkazu výměr uvedeny odkazy na firmy, názvy nebo specifická označení výrobků apod., jsou takové odkazy pouze informativní a slouží pouze pro určení technické úrovně a provozních parametrů. Z zhotoviteli umožňují v souladu s §182, zákona č. 134/2016 Sb. o veřejných zakázkách použít i jiných kvalitativně a technicky obdobných zařízení, která mají podobnou nebo minimálně stejnou kvalitu, účinnost a výkon, parametry použití, ev. hlučnost (která bezpodmínečně splňuje platné hygienické normy).   Celková množství u jednotlivých položek (kusy, metry) byla odměřena a sečtena ručně a digitálně z výkresů.</t>
  </si>
  <si>
    <t xml:space="preserve">REKAPITULACE ČLENĚNÍ SOUPISU PRACÍ</t>
  </si>
  <si>
    <t xml:space="preserve">Kód dílu - Popis</t>
  </si>
  <si>
    <t xml:space="preserve">Cena celkem [CZK]</t>
  </si>
  <si>
    <t xml:space="preserve">Náklady ze soupisu prací</t>
  </si>
  <si>
    <t xml:space="preserve">-1</t>
  </si>
  <si>
    <t xml:space="preserve">PSV - Práce a dodávky PSV</t>
  </si>
  <si>
    <t xml:space="preserve">    713 - Izolace tepelné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</si>
  <si>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</si>
  <si>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</si>
  <si>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</si>
  <si>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</si>
  <si>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HZS - Hodinové zúčtovací sazby</t>
  </si>
  <si>
    <t xml:space="preserve">VRN - Vedlejší rozpočtové náklady</t>
  </si>
  <si>
    <t xml:space="preserve">    VRN1 - Průzkumné, geodetické a projektové práce</t>
  </si>
  <si>
    <t xml:space="preserve">    VRN4 - Inženýrská činnost</t>
  </si>
  <si>
    <t xml:space="preserve">SOUPIS PRACÍ</t>
  </si>
  <si>
    <t xml:space="preserve">PČ</t>
  </si>
  <si>
    <t xml:space="preserve">MJ</t>
  </si>
  <si>
    <t xml:space="preserve">Množství</t>
  </si>
  <si>
    <t xml:space="preserve">J.cena [CZK]</t>
  </si>
  <si>
    <t xml:space="preserve">Cenová soustava</t>
  </si>
  <si>
    <t xml:space="preserve">J. Nh [h]</t>
  </si>
  <si>
    <t xml:space="preserve">Nh celkem [h]</t>
  </si>
  <si>
    <t xml:space="preserve">J. hmotnost [t]</t>
  </si>
  <si>
    <t xml:space="preserve">Hmotnost celkem [t]</t>
  </si>
  <si>
    <t xml:space="preserve">J. suť [t]</t>
  </si>
  <si>
    <t xml:space="preserve">Suť Celkem [t]</t>
  </si>
  <si>
    <t xml:space="preserve">Náklady soupisu celkem</t>
  </si>
  <si>
    <t xml:space="preserve">PSV</t>
  </si>
  <si>
    <t xml:space="preserve">Práce a dodávky PSV</t>
  </si>
  <si>
    <t xml:space="preserve">ROZPOCET</t>
  </si>
  <si>
    <t xml:space="preserve">713</t>
  </si>
  <si>
    <t xml:space="preserve">Izolace tepelné</t>
  </si>
  <si>
    <t xml:space="preserve">K</t>
  </si>
  <si>
    <t xml:space="preserve">713463131</t>
  </si>
  <si>
    <t xml:space="preserve">Montáž izolace tepelné potrubí potrubními pouzdry bez úpravy slepenými 1x tl izolace do 25 mm</t>
  </si>
  <si>
    <t xml:space="preserve">m</t>
  </si>
  <si>
    <t xml:space="preserve">CS ÚRS 2020 01</t>
  </si>
  <si>
    <t xml:space="preserve">16</t>
  </si>
  <si>
    <t xml:space="preserve">376058713</t>
  </si>
  <si>
    <t xml:space="preserve">PP</t>
  </si>
  <si>
    <t xml:space="preserve">Montáž izolace tepelné potrubí a ohybů tvarovkami nebo deskami  potrubními pouzdry bez povrchové úpravy (izolační materiál ve specifikaci) přilepenými v příčných a podélných spojích izolace potrubí jednovrstvá, tloušťky izolace do 25 mm</t>
  </si>
  <si>
    <t xml:space="preserve">M</t>
  </si>
  <si>
    <t xml:space="preserve">28377095</t>
  </si>
  <si>
    <t xml:space="preserve">pouzdro izolační potrubní z pěnového polyetylenu 15/13mm</t>
  </si>
  <si>
    <t xml:space="preserve">32</t>
  </si>
  <si>
    <t xml:space="preserve">-1958458564</t>
  </si>
  <si>
    <t xml:space="preserve">3</t>
  </si>
  <si>
    <t xml:space="preserve">28377105</t>
  </si>
  <si>
    <t xml:space="preserve">pouzdro izolační potrubní z pěnového polyetylenu 18/13mm</t>
  </si>
  <si>
    <t xml:space="preserve">-708544516</t>
  </si>
  <si>
    <t xml:space="preserve">4</t>
  </si>
  <si>
    <t xml:space="preserve">28377104</t>
  </si>
  <si>
    <t xml:space="preserve">pouzdro izolační potrubní z pěnového polyetylenu 22/13mm</t>
  </si>
  <si>
    <t xml:space="preserve">2006804842</t>
  </si>
  <si>
    <t xml:space="preserve">5</t>
  </si>
  <si>
    <t xml:space="preserve">28377112</t>
  </si>
  <si>
    <t xml:space="preserve">pouzdro izolační potrubní z pěnového polyetylenu 28/13mm</t>
  </si>
  <si>
    <t xml:space="preserve">-29465994</t>
  </si>
  <si>
    <t xml:space="preserve">6</t>
  </si>
  <si>
    <t xml:space="preserve">28377116</t>
  </si>
  <si>
    <t xml:space="preserve">pouzdro izolační potrubní z pěnového polyetylenu 35/13mm</t>
  </si>
  <si>
    <t xml:space="preserve">1329285281</t>
  </si>
  <si>
    <t xml:space="preserve">7</t>
  </si>
  <si>
    <t xml:space="preserve">28377048</t>
  </si>
  <si>
    <t xml:space="preserve">pouzdro izolační potrubní z pěnového polyetylenu 28/20mm</t>
  </si>
  <si>
    <t xml:space="preserve">-517944237</t>
  </si>
  <si>
    <t xml:space="preserve">8</t>
  </si>
  <si>
    <t xml:space="preserve">28377055</t>
  </si>
  <si>
    <t xml:space="preserve">pouzdro izolační potrubní z pěnového polyetylenu 35/20mm</t>
  </si>
  <si>
    <t xml:space="preserve">-598966880</t>
  </si>
  <si>
    <t xml:space="preserve">9</t>
  </si>
  <si>
    <t xml:space="preserve">998713102</t>
  </si>
  <si>
    <t xml:space="preserve">Přesun hmot tonážní pro izolace tepelné v objektech v do 12 m</t>
  </si>
  <si>
    <t xml:space="preserve">t</t>
  </si>
  <si>
    <t xml:space="preserve">-949524778</t>
  </si>
  <si>
    <t xml:space="preserve">Přesun hmot pro izolace tepelné stanovený z hmotnosti přesunovaného materiálu vodorovná dopravní vzdálenost do 50 m v objektech výšky přes 6 m do 12 m</t>
  </si>
  <si>
    <t xml:space="preserve">10</t>
  </si>
  <si>
    <t xml:space="preserve">998713181</t>
  </si>
  <si>
    <t xml:space="preserve">Příplatek k přesunu hmot tonážní 713 prováděný bez použití mechanizace</t>
  </si>
  <si>
    <t xml:space="preserve">1240458237</t>
  </si>
  <si>
    <t xml:space="preserve">Přesun hmot pro izolace tepelné stanovený z hmotnosti přesunovaného materiálu Příplatek k cenám za přesun prováděný bez použití mechanizace pro jakoukoliv výšku objektu</t>
  </si>
  <si>
    <t xml:space="preserve">732</t>
  </si>
  <si>
    <t xml:space="preserve">Ústřední vytápění - strojovny</t>
  </si>
  <si>
    <t xml:space="preserve">11</t>
  </si>
  <si>
    <t xml:space="preserve">732421212</t>
  </si>
  <si>
    <t xml:space="preserve">Čerpadlo teplovodní mokroběžné závitové cirkulační DN 25 výtlak do 4,0 m průtok 2,20 m3/h pro TUV</t>
  </si>
  <si>
    <t xml:space="preserve">soubor</t>
  </si>
  <si>
    <t xml:space="preserve">-1490683833</t>
  </si>
  <si>
    <t xml:space="preserve">Čerpadla teplovodní závitová mokroběžná cirkulační pro TUV (elektronicky řízená) PN 10, do 80°C DN přípojky/dopravní výška H (m) - čerpací výkon Q (m3/h) DN 25 / do 4,0 m / 2,2 m3/h</t>
  </si>
  <si>
    <t xml:space="preserve">12</t>
  </si>
  <si>
    <t xml:space="preserve">732421R01</t>
  </si>
  <si>
    <t xml:space="preserve">Úpravy vytápění ve výměníkové stanici  a připojení ekvitermní regulace nové topné větve</t>
  </si>
  <si>
    <t xml:space="preserve">-1056965940</t>
  </si>
  <si>
    <t xml:space="preserve">Úpravy vytápění ve výměníkové stanici a připojení ekvitermní regulace nové topné větve bude provedeno provozovatelem zařízení výměníkové stanice firmou  Veolia Energie Praha, a.s.
</t>
  </si>
  <si>
    <t xml:space="preserve">733</t>
  </si>
  <si>
    <t xml:space="preserve">Ústřední vytápění - rozvodné potrubí</t>
  </si>
  <si>
    <t xml:space="preserve">13</t>
  </si>
  <si>
    <t xml:space="preserve">733223202</t>
  </si>
  <si>
    <t xml:space="preserve">Potrubí měděné tvrdé spojované tvrdým pájením D 15x1</t>
  </si>
  <si>
    <t xml:space="preserve">222376479</t>
  </si>
  <si>
    <t xml:space="preserve">Potrubí z trubek měděných tvrdých spojovaných tvrdým pájením Ø 15/1</t>
  </si>
  <si>
    <t xml:space="preserve">14</t>
  </si>
  <si>
    <t xml:space="preserve">733223203</t>
  </si>
  <si>
    <t xml:space="preserve">Potrubí měděné tvrdé spojované tvrdým pájením D 18x1</t>
  </si>
  <si>
    <t xml:space="preserve">-154706884</t>
  </si>
  <si>
    <t xml:space="preserve">Potrubí z trubek měděných tvrdých spojovaných tvrdým pájením Ø 18/1</t>
  </si>
  <si>
    <t xml:space="preserve">733223204</t>
  </si>
  <si>
    <t xml:space="preserve">Potrubí měděné tvrdé spojované tvrdým pájením D 22x1</t>
  </si>
  <si>
    <t xml:space="preserve">-29310230</t>
  </si>
  <si>
    <t xml:space="preserve">Potrubí z trubek měděných tvrdých spojovaných tvrdým pájením Ø 22/1</t>
  </si>
  <si>
    <t xml:space="preserve">733223205</t>
  </si>
  <si>
    <t xml:space="preserve">Potrubí měděné tvrdé spojované tvrdým pájením D 28x1,5</t>
  </si>
  <si>
    <t xml:space="preserve">405053514</t>
  </si>
  <si>
    <t xml:space="preserve">Potrubí z trubek měděných tvrdých spojovaných tvrdým pájením Ø 28/1,5</t>
  </si>
  <si>
    <t xml:space="preserve">17</t>
  </si>
  <si>
    <t xml:space="preserve">733223206</t>
  </si>
  <si>
    <t xml:space="preserve">Potrubí měděné tvrdé spojované tvrdým pájením D 35x1,5</t>
  </si>
  <si>
    <t xml:space="preserve">7996542</t>
  </si>
  <si>
    <t xml:space="preserve">Potrubí z trubek měděných tvrdých spojovaných tvrdým pájením Ø 35/1,5</t>
  </si>
  <si>
    <t xml:space="preserve">18</t>
  </si>
  <si>
    <t xml:space="preserve">733291101</t>
  </si>
  <si>
    <t xml:space="preserve">Zkouška těsnosti potrubí měděné do D 35x1,5</t>
  </si>
  <si>
    <t xml:space="preserve">1669934491</t>
  </si>
  <si>
    <t xml:space="preserve">Zkoušky těsnosti potrubí z trubek měděných  Ø do 35/1,5</t>
  </si>
  <si>
    <t xml:space="preserve">19</t>
  </si>
  <si>
    <t xml:space="preserve">998733102</t>
  </si>
  <si>
    <t xml:space="preserve">Přesun hmot tonážní pro rozvody potrubí v objektech v do 12 m</t>
  </si>
  <si>
    <t xml:space="preserve">1386083210</t>
  </si>
  <si>
    <t xml:space="preserve">Přesun hmot pro rozvody potrubí  stanovený z hmotnosti přesunovaného materiálu vodorovná dopravní vzdálenost do 50 m v objektech výšky přes 6 do 12 m</t>
  </si>
  <si>
    <t xml:space="preserve">20</t>
  </si>
  <si>
    <t xml:space="preserve">998733181</t>
  </si>
  <si>
    <t xml:space="preserve">Příplatek k přesunu hmot tonážní 733 prováděný bez použití mechanizace</t>
  </si>
  <si>
    <t xml:space="preserve">-1858246259</t>
  </si>
  <si>
    <t xml:space="preserve">Přesun hmot pro rozvody potrubí  stanovený z hmotnosti přesunovaného materiálu Příplatek k cenám za přesun prováděný bez použití mechanizace pro jakoukoliv výšku objektu</t>
  </si>
  <si>
    <t xml:space="preserve">734</t>
  </si>
  <si>
    <t xml:space="preserve">Ústřední vytápění - armatury</t>
  </si>
  <si>
    <t xml:space="preserve">734221682</t>
  </si>
  <si>
    <t xml:space="preserve">Termostatická hlavice kapalinová PN 10 do 110°C otopných těles VK</t>
  </si>
  <si>
    <t xml:space="preserve">kus</t>
  </si>
  <si>
    <t xml:space="preserve">-2838887</t>
  </si>
  <si>
    <t xml:space="preserve">Ventily regulační závitové hlavice termostatické, pro ovládání ventilů PN 10 do 110°C kapalinové otopných těles VK</t>
  </si>
  <si>
    <t xml:space="preserve">22</t>
  </si>
  <si>
    <t xml:space="preserve">734242415</t>
  </si>
  <si>
    <t xml:space="preserve">Ventil závitový zpětný přímý G 5/4 PN 16 do 110°C</t>
  </si>
  <si>
    <t xml:space="preserve">1131344100</t>
  </si>
  <si>
    <t xml:space="preserve">Ventily zpětné závitové PN 16 do 110°C přímé G 5/4</t>
  </si>
  <si>
    <t xml:space="preserve">23</t>
  </si>
  <si>
    <t xml:space="preserve">734261402</t>
  </si>
  <si>
    <t xml:space="preserve">Armatura připojovací rohová G 1/2x18 PN 10 do 110°C radiátorů typu VK</t>
  </si>
  <si>
    <t xml:space="preserve">-714665225</t>
  </si>
  <si>
    <t xml:space="preserve">Šroubení připojovací armatury radiátorů VK PN 10 do 110°C, regulační uzavíratelné rohové G 1/2 x 18</t>
  </si>
  <si>
    <t xml:space="preserve">24</t>
  </si>
  <si>
    <t xml:space="preserve">734261R01</t>
  </si>
  <si>
    <t xml:space="preserve">Rohová připojovací armatura s termostatickou hlavicí G 1/2 bez vypouštění</t>
  </si>
  <si>
    <t xml:space="preserve">1101006407</t>
  </si>
  <si>
    <t xml:space="preserve">Rohová připojovací armatura s termostatickou hlavicí G 1/2 bez vypouštění, pro připojení těles se spodním středovým připojením</t>
  </si>
  <si>
    <t xml:space="preserve">25</t>
  </si>
  <si>
    <t xml:space="preserve">734291122</t>
  </si>
  <si>
    <t xml:space="preserve">Kohout plnící a vypouštěcí G 3/8 PN 10 do 90°C závitový</t>
  </si>
  <si>
    <t xml:space="preserve">1223735861</t>
  </si>
  <si>
    <t xml:space="preserve">Ostatní armatury kohouty plnicí a vypouštěcí PN 10 do 90°C G 3/8</t>
  </si>
  <si>
    <t xml:space="preserve">26</t>
  </si>
  <si>
    <t xml:space="preserve">73429124R</t>
  </si>
  <si>
    <t xml:space="preserve">Filtr závitový přímý G 1 1/4 PN 16 do 130°C s vnitřními závity</t>
  </si>
  <si>
    <t xml:space="preserve">-1615102152</t>
  </si>
  <si>
    <t xml:space="preserve">Ostatní armatury filtry závitové PN 16 do 130°C přímé s vnitřními závity G 1 1/4</t>
  </si>
  <si>
    <t xml:space="preserve">27</t>
  </si>
  <si>
    <t xml:space="preserve">734292714</t>
  </si>
  <si>
    <t xml:space="preserve">Kohout kulový přímý G 3/4 PN 42 do 185°C vnitřní závit</t>
  </si>
  <si>
    <t xml:space="preserve">-697584566</t>
  </si>
  <si>
    <t xml:space="preserve">Ostatní armatury kulové kohouty PN 42 do 185°C přímé vnitřní závit G 3/4</t>
  </si>
  <si>
    <t xml:space="preserve">28</t>
  </si>
  <si>
    <t xml:space="preserve">734292716</t>
  </si>
  <si>
    <t xml:space="preserve">Kohout kulový přímý G 1 1/4 PN 42 do 185°C vnitřní závit</t>
  </si>
  <si>
    <t xml:space="preserve">1173477454</t>
  </si>
  <si>
    <t xml:space="preserve">Ostatní armatury kulové kohouty PN 42 do 185°C přímé vnitřní závit G 1 1/4</t>
  </si>
  <si>
    <t xml:space="preserve">29</t>
  </si>
  <si>
    <t xml:space="preserve">734295042</t>
  </si>
  <si>
    <t xml:space="preserve">Směšovací armatura závitová čtyřcestná DN 25 se servomotorem</t>
  </si>
  <si>
    <t xml:space="preserve">-2141206162</t>
  </si>
  <si>
    <t xml:space="preserve">Směšovací armatury  závitové čtyřcestné se servomotorem DN 25</t>
  </si>
  <si>
    <t xml:space="preserve">30</t>
  </si>
  <si>
    <t xml:space="preserve">734411127</t>
  </si>
  <si>
    <t xml:space="preserve">Teploměr technický s pevným stonkem a jímkou zadní připojení průměr 100 mm délky 100 mm</t>
  </si>
  <si>
    <t xml:space="preserve">2089239475</t>
  </si>
  <si>
    <t xml:space="preserve">Teploměry technické s pevným stonkem a jímkou zadní připojení (axiální) průměr 100 mm délka stonku 100 mm</t>
  </si>
  <si>
    <t xml:space="preserve">31</t>
  </si>
  <si>
    <t xml:space="preserve">998734102</t>
  </si>
  <si>
    <t xml:space="preserve">Přesun hmot tonážní pro armatury v objektech v do 12 m</t>
  </si>
  <si>
    <t xml:space="preserve">-956127423</t>
  </si>
  <si>
    <t xml:space="preserve">Přesun hmot pro armatury  stanovený z hmotnosti přesunovaného materiálu vodorovná dopravní vzdálenost do 50 m v objektech výšky přes 6 do 12 m</t>
  </si>
  <si>
    <t xml:space="preserve">998734181</t>
  </si>
  <si>
    <t xml:space="preserve">Příplatek k přesunu hmot tonážní 734 prováděný bez použití mechanizace</t>
  </si>
  <si>
    <t xml:space="preserve">-549260454</t>
  </si>
  <si>
    <t xml:space="preserve">Přesun hmot pro armatury  stanovený z hmotnosti přesunovaného materiálu Příplatek k cenám za přesun prováděný bez použití mechanizace pro jakoukoliv výšku objektu</t>
  </si>
  <si>
    <t xml:space="preserve">735</t>
  </si>
  <si>
    <t xml:space="preserve">Ústřední vytápění - otopná tělesa</t>
  </si>
  <si>
    <t xml:space="preserve">33</t>
  </si>
  <si>
    <t xml:space="preserve">735152213</t>
  </si>
  <si>
    <t xml:space="preserve">Otopné těleso panelové VK jednodeskové 1 přídavná přestupní plocha výška/délka 300/600mm výkon 329 W</t>
  </si>
  <si>
    <t xml:space="preserve">803458668</t>
  </si>
  <si>
    <t xml:space="preserve">Otopná tělesa panelová VK jednodesková PN 1,0 MPa, T do 110°C s jednou přídavnou přestupní plochou výšky tělesa 300 mm stavební délky / výkonu 600 mm / 329 W</t>
  </si>
  <si>
    <t xml:space="preserve">34</t>
  </si>
  <si>
    <t xml:space="preserve">735152252</t>
  </si>
  <si>
    <t xml:space="preserve">Otopné těleso panelové VK jednodeskové 1 přídavná přestupní plocha výška/délka 500/500mm výkon 429 W</t>
  </si>
  <si>
    <t xml:space="preserve">-1070793646</t>
  </si>
  <si>
    <t xml:space="preserve">Otopná tělesa panelová VK jednodesková PN 1,0 MPa, T do 110°C s jednou přídavnou přestupní plochou výšky tělesa 500 mm stavební délky / výkonu 500 mm / 429 W</t>
  </si>
  <si>
    <t xml:space="preserve">35</t>
  </si>
  <si>
    <t xml:space="preserve">735152473</t>
  </si>
  <si>
    <t xml:space="preserve">Otopné těleso panelové VK dvoudeskové 1 přídavná přestupní plocha výška/délka 600/600 mm výkon 773 W</t>
  </si>
  <si>
    <t xml:space="preserve">550763326</t>
  </si>
  <si>
    <t xml:space="preserve">Otopná tělesa panelová VK dvoudesková PN 1,0 MPa, T do 110°C s jednou přídavnou přestupní plochou výšky tělesa 600 mm stavební délky / výkonu 600 mm / 773 W</t>
  </si>
  <si>
    <t xml:space="preserve">36</t>
  </si>
  <si>
    <t xml:space="preserve">735152477</t>
  </si>
  <si>
    <t xml:space="preserve">Otopné těleso panelové VK dvoudeskové 1 přídavná přestupní plocha výška/délka 600/1000mm výkon 1288W</t>
  </si>
  <si>
    <t xml:space="preserve">-1571356470</t>
  </si>
  <si>
    <t xml:space="preserve">Otopná tělesa panelová VK dvoudesková PN 1,0 MPa, T do 110°C s jednou přídavnou přestupní plochou výšky tělesa 600 mm stavební délky / výkonu 1000 mm / 1288 W</t>
  </si>
  <si>
    <t xml:space="preserve">37</t>
  </si>
  <si>
    <t xml:space="preserve">735152478</t>
  </si>
  <si>
    <t xml:space="preserve">Otopné těleso panelové VK dvoudeskové 1 přídavná přestupní plocha výška/délka 600/1100mm výkon 1417W</t>
  </si>
  <si>
    <t xml:space="preserve">2059648451</t>
  </si>
  <si>
    <t xml:space="preserve">Otopná tělesa panelová VK dvoudesková PN 1,0 MPa, T do 110°C s jednou přídavnou přestupní plochou výšky tělesa 600 mm stavební délky / výkonu 1100 mm / 1417 W</t>
  </si>
  <si>
    <t xml:space="preserve">38</t>
  </si>
  <si>
    <t xml:space="preserve">735152520</t>
  </si>
  <si>
    <t xml:space="preserve">Otopné těleso panelové VK dvoudeskové 2 přídavné přestupní plochy výška/délka 300/1400mm výkon 1352W</t>
  </si>
  <si>
    <t xml:space="preserve">-1918007606</t>
  </si>
  <si>
    <t xml:space="preserve">Otopná tělesa panelová VK dvoudesková PN 1,0 MPa, T do 110°C se dvěma přídavnými přestupními plochami výšky tělesa 300 mm stavební délky / výkonu 1400 mm / 1352 W</t>
  </si>
  <si>
    <t xml:space="preserve">39</t>
  </si>
  <si>
    <t xml:space="preserve">735152521</t>
  </si>
  <si>
    <t xml:space="preserve">Otopné těleso panelové VK dvoudeskové 2 přídavné přestupní plochy výška/délka 300/1600mm výkon 1546W</t>
  </si>
  <si>
    <t xml:space="preserve">446404354</t>
  </si>
  <si>
    <t xml:space="preserve">Otopná tělesa panelová VK dvoudesková PN 1,0 MPa, T do 110°C se dvěma přídavnými přestupními plochami výšky tělesa 300 mm stavební délky / výkonu 1600 mm / 1546 W</t>
  </si>
  <si>
    <t xml:space="preserve">40</t>
  </si>
  <si>
    <t xml:space="preserve">735152576</t>
  </si>
  <si>
    <t xml:space="preserve">Otopné těleso panelové VK dvoudeskové 2 přídavné přestupní plochy výška/délka 600/900mm výkon 1511 W</t>
  </si>
  <si>
    <t xml:space="preserve">1147223892</t>
  </si>
  <si>
    <t xml:space="preserve">Otopná tělesa panelová VK dvoudesková PN 1,0 MPa, T do 110°C se dvěma přídavnými přestupními plochami výšky tělesa 600 mm stavební délky / výkonu 900 mm / 1511 W</t>
  </si>
  <si>
    <t xml:space="preserve">41</t>
  </si>
  <si>
    <t xml:space="preserve">735152578</t>
  </si>
  <si>
    <t xml:space="preserve">Otopné těleso panelové VK dvoudeskové 2 přídavné přestupní plochy výška/délka 600/1100mm výkon 1847W</t>
  </si>
  <si>
    <t xml:space="preserve">1376493779</t>
  </si>
  <si>
    <t xml:space="preserve">Otopná tělesa panelová VK dvoudesková PN 1,0 MPa, T do 110°C se dvěma přídavnými přestupními plochami výšky tělesa 600 mm stavební délky / výkonu 1100 mm / 1847 W</t>
  </si>
  <si>
    <t xml:space="preserve">42</t>
  </si>
  <si>
    <t xml:space="preserve">735152579</t>
  </si>
  <si>
    <t xml:space="preserve">Otopné těleso panelové VK dvoudeskové 2 přídavné přestupní plochy výška/délka 600/1200mm výkon 2015W</t>
  </si>
  <si>
    <t xml:space="preserve">1079491276</t>
  </si>
  <si>
    <t xml:space="preserve">Otopná tělesa panelová VK dvoudesková PN 1,0 MPa, T do 110°C se dvěma přídavnými přestupními plochami výšky tělesa 600 mm stavební délky / výkonu 1200 mm / 2015 W</t>
  </si>
  <si>
    <t xml:space="preserve">43</t>
  </si>
  <si>
    <t xml:space="preserve">735152697</t>
  </si>
  <si>
    <t xml:space="preserve">Otopné těleso panelové VK třídeskové 3 přídavné přestupní plochy výška/délka 900/1000mm výkon 3228 W</t>
  </si>
  <si>
    <t xml:space="preserve">628123634</t>
  </si>
  <si>
    <t xml:space="preserve">Otopná tělesa panelová VK třídesková PN 1,0 MPa, T do 110°C se třemi přídavnými přestupními plochami výšky tělesa 900 mm stavební délky / výkonu 1000 mm / 3228 W</t>
  </si>
  <si>
    <t xml:space="preserve">44</t>
  </si>
  <si>
    <t xml:space="preserve">735164R01</t>
  </si>
  <si>
    <t xml:space="preserve">Otopné těleso trubkové se spodním středovým připojením výška/délka 700/450 mm</t>
  </si>
  <si>
    <t xml:space="preserve">84083282</t>
  </si>
  <si>
    <t xml:space="preserve">Otopná tělesa trubková se spodním středovým připojením na stěnu výšky tělesa 700 mm, délky 450 mm</t>
  </si>
  <si>
    <t xml:space="preserve">45</t>
  </si>
  <si>
    <t xml:space="preserve">735164R02</t>
  </si>
  <si>
    <t xml:space="preserve">Otopné těleso trubkové se spodním středovým připojením výška/délka 1220/450 mm</t>
  </si>
  <si>
    <t xml:space="preserve">546157249</t>
  </si>
  <si>
    <t xml:space="preserve">Otopná tělesa trubková se spodním středovým připojením na stěnu výšky tělesa 1220 mm, délky 450 mm</t>
  </si>
  <si>
    <t xml:space="preserve">46</t>
  </si>
  <si>
    <t xml:space="preserve">735164R03</t>
  </si>
  <si>
    <t xml:space="preserve">Otopné těleso trubkové se spodním středovým připojením výška/délka 1220/600 mm</t>
  </si>
  <si>
    <t xml:space="preserve">-1924723860</t>
  </si>
  <si>
    <t xml:space="preserve">Otopná tělesa trubková se spodním středovým připojením na stěnu výšky tělesa 1220 mm, délky 600 mm</t>
  </si>
  <si>
    <t xml:space="preserve">47</t>
  </si>
  <si>
    <t xml:space="preserve">735164R04</t>
  </si>
  <si>
    <t xml:space="preserve">Otopné těleso trubkové se spodním středovým připojením výška/délka 1820/500 mm</t>
  </si>
  <si>
    <t xml:space="preserve">744546185</t>
  </si>
  <si>
    <t xml:space="preserve">Otopná tělesa trubková se spodním středovým připojením na stěnu výšky tělesa 1820 mm, délky 500 mm</t>
  </si>
  <si>
    <t xml:space="preserve">48</t>
  </si>
  <si>
    <t xml:space="preserve">735164R05</t>
  </si>
  <si>
    <t xml:space="preserve">Otopné těleso trubkové se spodním středovým připojením výška/délka 1820/600 mm</t>
  </si>
  <si>
    <t xml:space="preserve">-454418204</t>
  </si>
  <si>
    <t xml:space="preserve">Otopná tělesa trubková se spodním středovým připojením na stěnu výšky tělesa 1820 mm, délky 600 mm</t>
  </si>
  <si>
    <t xml:space="preserve">49</t>
  </si>
  <si>
    <t xml:space="preserve">998735102</t>
  </si>
  <si>
    <t xml:space="preserve">Přesun hmot tonážní pro otopná tělesa v objektech v do 12 m</t>
  </si>
  <si>
    <t xml:space="preserve">-788578623</t>
  </si>
  <si>
    <t xml:space="preserve">Přesun hmot pro otopná tělesa  stanovený z hmotnosti přesunovaného materiálu vodorovná dopravní vzdálenost do 50 m v objektech výšky přes 6 do 12 m</t>
  </si>
  <si>
    <t xml:space="preserve">50</t>
  </si>
  <si>
    <t xml:space="preserve">998735181</t>
  </si>
  <si>
    <t xml:space="preserve">Příplatek k přesunu hmot tonážní 735 prováděný bez použití mechanizace</t>
  </si>
  <si>
    <t xml:space="preserve">1025505586</t>
  </si>
  <si>
    <t xml:space="preserve">Přesun hmot pro otopná tělesa  stanovený z hmotnosti přesunovaného materiálu Příplatek k cenám za přesun prováděný bez použití mechanizace pro jakoukoliv výšku objektu</t>
  </si>
  <si>
    <t xml:space="preserve">HZS</t>
  </si>
  <si>
    <t xml:space="preserve">Hodinové zúčtovací sazby</t>
  </si>
  <si>
    <t xml:space="preserve">51</t>
  </si>
  <si>
    <t xml:space="preserve">HZS2491</t>
  </si>
  <si>
    <t xml:space="preserve">Hodinová zúčtovací sazba dělník zednických výpomocí</t>
  </si>
  <si>
    <t xml:space="preserve">hod</t>
  </si>
  <si>
    <t xml:space="preserve">512</t>
  </si>
  <si>
    <t xml:space="preserve">-1454212216</t>
  </si>
  <si>
    <t xml:space="preserve">Hodinové zúčtovací sazby profesí PSV  zednické výpomoci a pomocné práce PSV dělník zednických výpomocí</t>
  </si>
  <si>
    <t xml:space="preserve">VRN</t>
  </si>
  <si>
    <t xml:space="preserve">Vedlejší rozpočtové náklady</t>
  </si>
  <si>
    <t xml:space="preserve">VRN1</t>
  </si>
  <si>
    <t xml:space="preserve">Průzkumné, geodetické a projektové práce</t>
  </si>
  <si>
    <t xml:space="preserve">52</t>
  </si>
  <si>
    <t xml:space="preserve">013254000</t>
  </si>
  <si>
    <t xml:space="preserve">Dokumentace skutečného provedení stavby</t>
  </si>
  <si>
    <t xml:space="preserve">1024</t>
  </si>
  <si>
    <t xml:space="preserve">-1682368938</t>
  </si>
  <si>
    <t xml:space="preserve">VRN4</t>
  </si>
  <si>
    <t xml:space="preserve">Inženýrská činnost</t>
  </si>
  <si>
    <t xml:space="preserve">53</t>
  </si>
  <si>
    <t xml:space="preserve">043114000</t>
  </si>
  <si>
    <t xml:space="preserve">Zkoušky tlakové</t>
  </si>
  <si>
    <t xml:space="preserve">1904491799</t>
  </si>
  <si>
    <t xml:space="preserve">02 - zdravotechnika</t>
  </si>
  <si>
    <t xml:space="preserve"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</si>
  <si>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</si>
  <si>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</si>
  <si>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</si>
  <si>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8 - Trubní vedení</t>
  </si>
  <si>
    <t xml:space="preserve">    9 - Ostatní konstrukce a práce, bourání</t>
  </si>
  <si>
    <t xml:space="preserve">    998 - Přesun hmot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</si>
  <si>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</si>
  <si>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</si>
  <si>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</si>
  <si>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</t>
  </si>
  <si>
    <t xml:space="preserve">HSV</t>
  </si>
  <si>
    <t xml:space="preserve">Práce a dodávky HSV</t>
  </si>
  <si>
    <t xml:space="preserve">Zemní práce</t>
  </si>
  <si>
    <t xml:space="preserve">131251102</t>
  </si>
  <si>
    <t xml:space="preserve">Hloubení jam nezapažených v hornině třídy těžitelnosti I, skupiny 3 objem do 50 m3 strojně</t>
  </si>
  <si>
    <t xml:space="preserve">m3</t>
  </si>
  <si>
    <t xml:space="preserve">675500872</t>
  </si>
  <si>
    <t xml:space="preserve">Hloubení nezapažených jam a zářezů strojně s urovnáním dna do předepsaného profilu a spádu v hornině třídy těžitelnosti I skupiny 3 přes 20 do 50 m3</t>
  </si>
  <si>
    <t xml:space="preserve">VV</t>
  </si>
  <si>
    <t xml:space="preserve">nádrže, šachty</t>
  </si>
  <si>
    <t xml:space="preserve">7*4+3*2</t>
  </si>
  <si>
    <t xml:space="preserve">132251104</t>
  </si>
  <si>
    <t xml:space="preserve">Hloubení rýh nezapažených  š do 800 mm v hornině třídy těžitelnosti I, skupiny 3 objem přes 100 m3 strojně</t>
  </si>
  <si>
    <t xml:space="preserve">2038755231</t>
  </si>
  <si>
    <t xml:space="preserve">Hloubení nezapažených rýh šířky do 800 mm strojně s urovnáním dna do předepsaného profilu a spádu v hornině třídy těžitelnosti I skupiny 3 přes 100 m3</t>
  </si>
  <si>
    <t xml:space="preserve">vodovod</t>
  </si>
  <si>
    <t xml:space="preserve">50*0,6*1,2</t>
  </si>
  <si>
    <t xml:space="preserve">kanalizace</t>
  </si>
  <si>
    <t xml:space="preserve">118*0,6*1,2</t>
  </si>
  <si>
    <t xml:space="preserve">Součet</t>
  </si>
  <si>
    <t xml:space="preserve">162351103</t>
  </si>
  <si>
    <t xml:space="preserve">Vodorovné přemístění do 500 m výkopku/sypaniny z horniny třídy těžitelnosti I, skupiny 1 až 3</t>
  </si>
  <si>
    <t xml:space="preserve">-1977594233</t>
  </si>
  <si>
    <t xml:space="preserve">Vodorovné přemístění výkopku nebo sypaniny po suchu na obvyklém dopravním prostředku, bez naložení výkopku, avšak se složením bez rozhrnutí z horniny třídy těžitelnosti I skupiny 1 až 3 na vzdálenost přes 50 do 500 m</t>
  </si>
  <si>
    <t xml:space="preserve">zemina ponechaná na zásyp</t>
  </si>
  <si>
    <t xml:space="preserve">94,12</t>
  </si>
  <si>
    <t xml:space="preserve">zemina zpět na zásyp</t>
  </si>
  <si>
    <t xml:space="preserve">162751117</t>
  </si>
  <si>
    <t xml:space="preserve">Vodorovné přemístění do 10000 m výkopku/sypaniny z horniny třídy těžitelnosti I, skupiny 1 až 3</t>
  </si>
  <si>
    <t xml:space="preserve">-425139169</t>
  </si>
  <si>
    <t xml:space="preserve">Vodorovné přemístění výkopku nebo sypaniny po suchu na obvyklém dopravním prostředku, bez naložení výkopku, avšak se složením bez rozhrnutí z horniny třídy těžitelnosti I skupiny 1 až 3 na vzdálenost přes 9 000 do 10 000 m</t>
  </si>
  <si>
    <t xml:space="preserve">odvoz na skládku</t>
  </si>
  <si>
    <t xml:space="preserve">154,96-94,12</t>
  </si>
  <si>
    <t xml:space="preserve">167151111</t>
  </si>
  <si>
    <t xml:space="preserve">Nakládání výkopku z hornin třídy těžitelnosti I, skupiny 1 až 3 přes 100 m3</t>
  </si>
  <si>
    <t xml:space="preserve">451628292</t>
  </si>
  <si>
    <t xml:space="preserve">Nakládání, skládání a překládání neulehlého výkopku nebo sypaniny strojně nakládání, množství přes 100 m3, z hornin třídy těžitelnosti I, skupiny 1 až 3</t>
  </si>
  <si>
    <t xml:space="preserve">na skládku</t>
  </si>
  <si>
    <t xml:space="preserve">60,84</t>
  </si>
  <si>
    <t xml:space="preserve">na zásyp</t>
  </si>
  <si>
    <t xml:space="preserve">171201201</t>
  </si>
  <si>
    <t xml:space="preserve">Uložení sypaniny na skládky nebo meziskládky</t>
  </si>
  <si>
    <t xml:space="preserve">1433345991</t>
  </si>
  <si>
    <t xml:space="preserve">Uložení sypaniny na skládky nebo meziskládky bez hutnění s upravením uložené sypaniny do předepsaného tvaru</t>
  </si>
  <si>
    <t xml:space="preserve">171201231</t>
  </si>
  <si>
    <t xml:space="preserve">Poplatek za uložení zeminy a kamení na recyklační skládce (skládkovné) kód odpadu 17 05 04</t>
  </si>
  <si>
    <t xml:space="preserve">-1243629511</t>
  </si>
  <si>
    <t xml:space="preserve">Poplatek za uložení stavebního odpadu na recyklační skládce (skládkovné) zeminy a kamení zatříděného do Katalogu odpadů pod kódem 17 05 04</t>
  </si>
  <si>
    <t xml:space="preserve">60,84*2 'Přepočtené koeficientem množství</t>
  </si>
  <si>
    <t xml:space="preserve">171251201</t>
  </si>
  <si>
    <t xml:space="preserve">-903322365</t>
  </si>
  <si>
    <t xml:space="preserve">174101101</t>
  </si>
  <si>
    <t xml:space="preserve">Zásyp jam, šachet rýh nebo kolem objektů sypaninou se zhutněním</t>
  </si>
  <si>
    <t xml:space="preserve">-837145348</t>
  </si>
  <si>
    <t xml:space="preserve">Zásyp sypaninou z jakékoliv horniny strojně s uložením výkopku ve vrstvách se zhutněním jam, šachet, rýh nebo kolem objektů v těchto vykopávkách</t>
  </si>
  <si>
    <t xml:space="preserve">120,96-42,36-10,08</t>
  </si>
  <si>
    <t xml:space="preserve">34-7-2*0,7</t>
  </si>
  <si>
    <t xml:space="preserve">175151101</t>
  </si>
  <si>
    <t xml:space="preserve">Obsypání potrubí strojně sypaninou bez prohození, uloženou do 3 m</t>
  </si>
  <si>
    <t xml:space="preserve">416030078</t>
  </si>
  <si>
    <t xml:space="preserve"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</si>
  <si>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 xml:space="preserve">50*0,6*0,35</t>
  </si>
  <si>
    <t xml:space="preserve">118*0,6*0,45</t>
  </si>
  <si>
    <t xml:space="preserve">58337302</t>
  </si>
  <si>
    <t xml:space="preserve">štěrkopísek frakce 0/16</t>
  </si>
  <si>
    <t xml:space="preserve">1891371333</t>
  </si>
  <si>
    <t xml:space="preserve">42,36*2 'Přepočtené koeficientem množství</t>
  </si>
  <si>
    <t xml:space="preserve">Svislé a kompletní konstrukce</t>
  </si>
  <si>
    <t xml:space="preserve">382411R01</t>
  </si>
  <si>
    <t xml:space="preserve">Zemní nádrž objemu 7 m3 železobetonová na dešťovou a splaškovou vodu</t>
  </si>
  <si>
    <t xml:space="preserve">1679342928</t>
  </si>
  <si>
    <t xml:space="preserve">382411R02</t>
  </si>
  <si>
    <t xml:space="preserve">Revizní šachta betonová 600 x 900 mm, s poklopem pro zadláždění 600 x 600 mm</t>
  </si>
  <si>
    <t xml:space="preserve">-1217614939</t>
  </si>
  <si>
    <t xml:space="preserve">Vodorovné konstrukce</t>
  </si>
  <si>
    <t xml:space="preserve">451573111</t>
  </si>
  <si>
    <t xml:space="preserve">Lože pod potrubí otevřený výkop ze štěrkopísku</t>
  </si>
  <si>
    <t xml:space="preserve">-1792789717</t>
  </si>
  <si>
    <t xml:space="preserve">Lože pod potrubí, stoky a drobné objekty v otevřeném výkopu z písku a štěrkopísku do 63 mm</t>
  </si>
  <si>
    <t xml:space="preserve">50*0,6*0,1</t>
  </si>
  <si>
    <t xml:space="preserve">118*0,6*0,1</t>
  </si>
  <si>
    <t xml:space="preserve">Trubní vedení</t>
  </si>
  <si>
    <t xml:space="preserve">871181211</t>
  </si>
  <si>
    <t xml:space="preserve">Montáž potrubí z PE100 SDR 11 otevřený výkop svařovaných elektrotvarovkou D 50 x 4,6 mm</t>
  </si>
  <si>
    <t xml:space="preserve">-1875434885</t>
  </si>
  <si>
    <t xml:space="preserve">Montáž vodovodního potrubí z plastů v otevřeném výkopu z polyetylenu PE 100 svařovaných elektrotvarovkou SDR 11/PN16 D 50 x 4,6 mm</t>
  </si>
  <si>
    <t xml:space="preserve">28613112</t>
  </si>
  <si>
    <t xml:space="preserve">potrubí vodovodní PE100 PN 16 SDR11 6m 100m 50x4,6mm</t>
  </si>
  <si>
    <t xml:space="preserve">-1851668124</t>
  </si>
  <si>
    <t xml:space="preserve">871211211</t>
  </si>
  <si>
    <t xml:space="preserve">Montáž potrubí z PE100 SDR 11 otevřený výkop svařovaných elektrotvarovkou D 63 x 5,8 mm</t>
  </si>
  <si>
    <t xml:space="preserve">866551543</t>
  </si>
  <si>
    <t xml:space="preserve">Montáž vodovodního potrubí z plastů v otevřeném výkopu z polyetylenu PE 100 svařovaných elektrotvarovkou SDR 11/PN16 D 63 x 5,8 mm</t>
  </si>
  <si>
    <t xml:space="preserve">28613113</t>
  </si>
  <si>
    <t xml:space="preserve">potrubí vodovodní PE100 PN 16 SDR11 6m 100m 63x5,8mm</t>
  </si>
  <si>
    <t xml:space="preserve">613705680</t>
  </si>
  <si>
    <t xml:space="preserve">894812001</t>
  </si>
  <si>
    <t xml:space="preserve">Revizní a čistící šachta z PP šachtové dno DN 400/150 přímý tok</t>
  </si>
  <si>
    <t xml:space="preserve">1006097101</t>
  </si>
  <si>
    <t xml:space="preserve">Revizní a čistící šachta z polypropylenu PP pro hladké trouby DN 400 šachtové dno (DN šachty / DN trubního vedení) DN 400/150 přímý tok</t>
  </si>
  <si>
    <t xml:space="preserve">894812031</t>
  </si>
  <si>
    <t xml:space="preserve">Revizní a čistící šachta z PP DN 400 šachtová roura korugovaná bez hrdla světlé hloubky 1000 mm</t>
  </si>
  <si>
    <t xml:space="preserve">448592941</t>
  </si>
  <si>
    <t xml:space="preserve">Revizní a čistící šachta z polypropylenu PP pro hladké trouby DN 400 roura šachtová korugovaná bez hrdla, světlé hloubky 1000 mm</t>
  </si>
  <si>
    <t xml:space="preserve">894812041</t>
  </si>
  <si>
    <t xml:space="preserve">Příplatek k rourám revizní a čistící šachty z PP DN 400 za uříznutí šachtové roury</t>
  </si>
  <si>
    <t xml:space="preserve">223153356</t>
  </si>
  <si>
    <t xml:space="preserve">Revizní a čistící šachta z polypropylenu PP pro hladké trouby DN 400 roura šachtová korugovaná Příplatek k cenám 2031 - 2035 za uříznutí šachtové roury</t>
  </si>
  <si>
    <t xml:space="preserve">894812062</t>
  </si>
  <si>
    <t xml:space="preserve">Revizní a čistící šachta z PP DN 400 poklop litinový s betonovým rámem pro třídu zatížení B125</t>
  </si>
  <si>
    <t xml:space="preserve">612096134</t>
  </si>
  <si>
    <t xml:space="preserve">Revizní a čistící šachta z polypropylenu PP pro hladké trouby DN 400 poklop litinový (pro třídu zatížení) s betonovým rámem (B125)</t>
  </si>
  <si>
    <t xml:space="preserve">899722113</t>
  </si>
  <si>
    <t xml:space="preserve">Krytí potrubí z plastů výstražnou fólií z PVC 34cm</t>
  </si>
  <si>
    <t xml:space="preserve">1707300084</t>
  </si>
  <si>
    <t xml:space="preserve">Krytí potrubí z plastů výstražnou fólií z PVC šířky 34 cm</t>
  </si>
  <si>
    <t xml:space="preserve">Ostatní konstrukce a práce, bourání</t>
  </si>
  <si>
    <t xml:space="preserve">977151R01</t>
  </si>
  <si>
    <t xml:space="preserve">Jádrové vrty diamantovými korunkami do D 150 mm do stavebních materiálů</t>
  </si>
  <si>
    <t xml:space="preserve">-1766674283</t>
  </si>
  <si>
    <t xml:space="preserve">Jádrové vrty diamantovými korunkami do stavebních materiálů (železobetonu, betonu, cihel, obkladů, dlažeb, kamene) průměru přes 130 do 150 mm</t>
  </si>
  <si>
    <t xml:space="preserve">998</t>
  </si>
  <si>
    <t xml:space="preserve">Přesun hmot</t>
  </si>
  <si>
    <t xml:space="preserve">998271301</t>
  </si>
  <si>
    <t xml:space="preserve">Přesun hmot pro kanalizace hloubené monolitické z betonu otevřený výkop</t>
  </si>
  <si>
    <t xml:space="preserve">1895320036</t>
  </si>
  <si>
    <t xml:space="preserve">Přesun hmot pro kanalizace (stoky) hloubené monolitické z betonu nebo železobetonu v otevřeném výkopu dopravní vzdálenost do 15 m</t>
  </si>
  <si>
    <t xml:space="preserve">998271324</t>
  </si>
  <si>
    <t xml:space="preserve">Příplatek k přesunu hmot pro kanalizace hloubené monolitické z betonu za zvětšený přesun do 500 m</t>
  </si>
  <si>
    <t xml:space="preserve">772225403</t>
  </si>
  <si>
    <t xml:space="preserve">Přesun hmot pro kanalizace (stoky) hloubené monolitické z betonu nebo železobetonu Příplatek k cenám za zvětšený přesun přes vymezenou největší dopravní vzdálenost do 500 m</t>
  </si>
  <si>
    <t xml:space="preserve">998276101</t>
  </si>
  <si>
    <t xml:space="preserve">Přesun hmot pro trubní vedení z trub z plastických hmot otevřený výkop</t>
  </si>
  <si>
    <t xml:space="preserve">825139024</t>
  </si>
  <si>
    <t xml:space="preserve">Přesun hmot pro trubní vedení hloubené z trub z plastických hmot nebo sklolaminátových pro vodovody nebo kanalizace v otevřeném výkopu dopravní vzdálenost do 15 m</t>
  </si>
  <si>
    <t xml:space="preserve">998276124</t>
  </si>
  <si>
    <t xml:space="preserve">Příplatek k přesunu hmot pro trubní vedení z trub z plastických hmot za zvětšený přesun do 500 m</t>
  </si>
  <si>
    <t xml:space="preserve">-862863941</t>
  </si>
  <si>
    <t xml:space="preserve">Přesun hmot pro trubní vedení hloubené z trub z plastických hmot nebo sklolaminátových Příplatek k cenám za zvětšený přesun přes vymezenou největší dopravní vzdálenost do 500 m</t>
  </si>
  <si>
    <t xml:space="preserve">28377045</t>
  </si>
  <si>
    <t xml:space="preserve">pouzdro izolační potrubní z pěnového polyetylenu 22/20mm</t>
  </si>
  <si>
    <t xml:space="preserve">96005818</t>
  </si>
  <si>
    <t xml:space="preserve">28377078</t>
  </si>
  <si>
    <t xml:space="preserve">pouzdro izolační potrubní z pěnového polyetylenu 110/13mm</t>
  </si>
  <si>
    <t xml:space="preserve">-1169919481</t>
  </si>
  <si>
    <t xml:space="preserve">721</t>
  </si>
  <si>
    <t xml:space="preserve">Zdravotechnika - vnitřní kanalizace</t>
  </si>
  <si>
    <t xml:space="preserve">721173401</t>
  </si>
  <si>
    <t xml:space="preserve">Potrubí kanalizační z PVC SN 4 svodné DN 110</t>
  </si>
  <si>
    <t xml:space="preserve">-1619440048</t>
  </si>
  <si>
    <t xml:space="preserve">Potrubí z trub PVC SN4 svodné (ležaté) DN 110</t>
  </si>
  <si>
    <t xml:space="preserve">721173402</t>
  </si>
  <si>
    <t xml:space="preserve">Potrubí kanalizační z PVC SN 4 svodné DN 125</t>
  </si>
  <si>
    <t xml:space="preserve">1531663985</t>
  </si>
  <si>
    <t xml:space="preserve">Potrubí z trub PVC SN4 svodné (ležaté) DN 125</t>
  </si>
  <si>
    <t xml:space="preserve">721173403</t>
  </si>
  <si>
    <t xml:space="preserve">Potrubí kanalizační z PVC SN 4 svodné DN 160</t>
  </si>
  <si>
    <t xml:space="preserve">578612302</t>
  </si>
  <si>
    <t xml:space="preserve">Potrubí z trub PVC SN4 svodné (ležaté) DN 160</t>
  </si>
  <si>
    <t xml:space="preserve">721174041</t>
  </si>
  <si>
    <t xml:space="preserve">Potrubí kanalizační z PP připojovací DN 32</t>
  </si>
  <si>
    <t xml:space="preserve">-634386910</t>
  </si>
  <si>
    <t xml:space="preserve">Potrubí z plastových trub polypropylenové připojovací DN 32 - odvod kondenzátu</t>
  </si>
  <si>
    <t xml:space="preserve">721175103</t>
  </si>
  <si>
    <t xml:space="preserve">Potrubí kanalizační z PP připojovací odhlučněné třívrstvé DN 50</t>
  </si>
  <si>
    <t xml:space="preserve">2138812089</t>
  </si>
  <si>
    <t xml:space="preserve">Plastové potrubí odhlučněné třívrstvé připojovací DN 50</t>
  </si>
  <si>
    <t xml:space="preserve">721175104</t>
  </si>
  <si>
    <t xml:space="preserve">Potrubí kanalizační z PP připojovací odhlučněné třívrstvé DN 75</t>
  </si>
  <si>
    <t xml:space="preserve">719670274</t>
  </si>
  <si>
    <t xml:space="preserve">Plastové potrubí odhlučněné třívrstvé připojovací DN 75</t>
  </si>
  <si>
    <t xml:space="preserve">721175105</t>
  </si>
  <si>
    <t xml:space="preserve">Potrubí kanalizační z PP připojovací odhlučněné třívrstvé DN 110</t>
  </si>
  <si>
    <t xml:space="preserve">794038735</t>
  </si>
  <si>
    <t xml:space="preserve">Plastové potrubí odhlučněné třívrstvé připojovací DN 110</t>
  </si>
  <si>
    <t xml:space="preserve">721175112</t>
  </si>
  <si>
    <t xml:space="preserve">Potrubí kanalizační z PP odpadní vysoce odhlučněné třívrstvé DN 110</t>
  </si>
  <si>
    <t xml:space="preserve">1941990919</t>
  </si>
  <si>
    <t xml:space="preserve">Potrubí plastové odhlučněné vysoce tlumící třívrstvé odpadní (svislé) DN 110</t>
  </si>
  <si>
    <t xml:space="preserve">721175122</t>
  </si>
  <si>
    <t xml:space="preserve">Potrubí kanalizační z PP svodné vysoce odhlučněné třívrstvé DN 110</t>
  </si>
  <si>
    <t xml:space="preserve">-1211261789</t>
  </si>
  <si>
    <t xml:space="preserve">Potrubí plastové odhlučněné vysoce tlumící třívrstvé svodné (ležaté) DN 110</t>
  </si>
  <si>
    <t xml:space="preserve">721194105</t>
  </si>
  <si>
    <t xml:space="preserve">Vyvedení a upevnění odpadních výpustek DN 50</t>
  </si>
  <si>
    <t xml:space="preserve">-1739698829</t>
  </si>
  <si>
    <t xml:space="preserve">Vyměření přípojek na potrubí vyvedení a upevnění odpadních výpustek DN 50</t>
  </si>
  <si>
    <t xml:space="preserve">721194109</t>
  </si>
  <si>
    <t xml:space="preserve">Vyvedení a upevnění odpadních výpustek DN 100</t>
  </si>
  <si>
    <t xml:space="preserve">1200023169</t>
  </si>
  <si>
    <t xml:space="preserve">Vyměření přípojek na potrubí vyvedení a upevnění odpadních výpustek DN 100</t>
  </si>
  <si>
    <t xml:space="preserve">721226R01</t>
  </si>
  <si>
    <t xml:space="preserve">Vodní ZU pro odvod kondenzátu DN 40 s připojením DN32 </t>
  </si>
  <si>
    <t xml:space="preserve">208721474</t>
  </si>
  <si>
    <t xml:space="preserve">Vodní ZU pro odvod kondenzátu DN40 s připojením DN32 popř. d 12-18 mm, s přídavnou mechanickou uzávěrkou a čistící vložkou, s otáčivým ramenem odtoku</t>
  </si>
  <si>
    <t xml:space="preserve">721233212</t>
  </si>
  <si>
    <t xml:space="preserve">Střešní vtok polypropylen PP pro pochůzné střechy svislý odtok DN 110</t>
  </si>
  <si>
    <t xml:space="preserve">1242694761</t>
  </si>
  <si>
    <t xml:space="preserve">Střešní vtoky (vpusti) polypropylenové (PP) pro pochůzné střechy s odtokem svislým DN 110</t>
  </si>
  <si>
    <t xml:space="preserve">721242115</t>
  </si>
  <si>
    <t xml:space="preserve">Lapač střešních splavenin z PP s kulovým kloubem na odtoku DN 110</t>
  </si>
  <si>
    <t xml:space="preserve">-1231036662</t>
  </si>
  <si>
    <t xml:space="preserve">Lapače střešních splavenin polypropylenové (PP) s kulovým kloubem na odtoku DN 110</t>
  </si>
  <si>
    <t xml:space="preserve">721273153</t>
  </si>
  <si>
    <t xml:space="preserve">Hlavice ventilační polypropylen PP DN 110</t>
  </si>
  <si>
    <t xml:space="preserve">1638289521</t>
  </si>
  <si>
    <t xml:space="preserve">Ventilační hlavice z polypropylenu (PP) DN 110</t>
  </si>
  <si>
    <t xml:space="preserve">54</t>
  </si>
  <si>
    <t xml:space="preserve">721290111</t>
  </si>
  <si>
    <t xml:space="preserve">Zkouška těsnosti potrubí kanalizace vodou do DN 125</t>
  </si>
  <si>
    <t xml:space="preserve">-1843420316</t>
  </si>
  <si>
    <t xml:space="preserve">Zkouška těsnosti kanalizace  v objektech vodou do DN 125</t>
  </si>
  <si>
    <t xml:space="preserve">dle potrubí</t>
  </si>
  <si>
    <t xml:space="preserve">8+31+33+119+25+15+13+18+76</t>
  </si>
  <si>
    <t xml:space="preserve">55</t>
  </si>
  <si>
    <t xml:space="preserve">721290112</t>
  </si>
  <si>
    <t xml:space="preserve">Zkouška těsnosti potrubí kanalizace vodou do DN 200</t>
  </si>
  <si>
    <t xml:space="preserve">-459908431</t>
  </si>
  <si>
    <t xml:space="preserve">Zkouška těsnosti kanalizace  v objektech vodou DN 150 nebo DN 200</t>
  </si>
  <si>
    <t xml:space="preserve">56</t>
  </si>
  <si>
    <t xml:space="preserve">998721102</t>
  </si>
  <si>
    <t xml:space="preserve">Přesun hmot tonážní pro vnitřní kanalizace v objektech v do 12 m</t>
  </si>
  <si>
    <t xml:space="preserve">1790777450</t>
  </si>
  <si>
    <t xml:space="preserve">Přesun hmot pro vnitřní kanalizace  stanovený z hmotnosti přesunovaného materiálu vodorovná dopravní vzdálenost do 50 m v objektech výšky přes 6 do 12 m</t>
  </si>
  <si>
    <t xml:space="preserve">57</t>
  </si>
  <si>
    <t xml:space="preserve">998721181</t>
  </si>
  <si>
    <t xml:space="preserve">Příplatek k přesunu hmot tonážní 721 prováděný bez použití mechanizace</t>
  </si>
  <si>
    <t xml:space="preserve">-1320130260</t>
  </si>
  <si>
    <t xml:space="preserve">Přesun hmot pro vnitřní kanalizace  stanovený z hmotnosti přesunovaného materiálu Příplatek k ceně za přesun prováděný bez použití mechanizace pro jakoukoliv výšku objektu</t>
  </si>
  <si>
    <t xml:space="preserve">722</t>
  </si>
  <si>
    <t xml:space="preserve">Zdravotechnika - vnitřní vodovod</t>
  </si>
  <si>
    <t xml:space="preserve">58</t>
  </si>
  <si>
    <t xml:space="preserve">722130233</t>
  </si>
  <si>
    <t xml:space="preserve">Potrubí vodovodní ocelové závitové pozinkované svařované běžné DN 25</t>
  </si>
  <si>
    <t xml:space="preserve">1222407245</t>
  </si>
  <si>
    <t xml:space="preserve">Potrubí z ocelových trubek pozinkovaných  závitových svařovaných běžných DN 25</t>
  </si>
  <si>
    <t xml:space="preserve">59</t>
  </si>
  <si>
    <t xml:space="preserve">722130234</t>
  </si>
  <si>
    <t xml:space="preserve">Potrubí vodovodní ocelové závitové pozinkované svařované běžné DN 32</t>
  </si>
  <si>
    <t xml:space="preserve">528716438</t>
  </si>
  <si>
    <t xml:space="preserve">Potrubí z ocelových trubek pozinkovaných  závitových svařovaných běžných DN 32</t>
  </si>
  <si>
    <t xml:space="preserve">60</t>
  </si>
  <si>
    <t xml:space="preserve">722171934</t>
  </si>
  <si>
    <t xml:space="preserve">Potrubí plastové výměna trub nebo tvarovek D do 32 mm</t>
  </si>
  <si>
    <t xml:space="preserve">-761751509</t>
  </si>
  <si>
    <t xml:space="preserve">Výměna trubky, tvarovky, vsazení odbočky  na rozvodech vody z plastů D přes 25 do 32 mm</t>
  </si>
  <si>
    <t xml:space="preserve">61</t>
  </si>
  <si>
    <t xml:space="preserve">28654076</t>
  </si>
  <si>
    <t xml:space="preserve">T-kus jednoznačný PPR D 32mm</t>
  </si>
  <si>
    <t xml:space="preserve">2028060978</t>
  </si>
  <si>
    <t xml:space="preserve">62</t>
  </si>
  <si>
    <t xml:space="preserve">722174022</t>
  </si>
  <si>
    <t xml:space="preserve">Potrubí vodovodní plastové PPR svar polyfuze PN 20 D 20 x 3,4 mm</t>
  </si>
  <si>
    <t xml:space="preserve">-1413652560</t>
  </si>
  <si>
    <t xml:space="preserve">Potrubí z plastových trubek z polypropylenu (PPR) svařovaných polyfuzně PN 20 (SDR 6) D 20 x 3,4</t>
  </si>
  <si>
    <t xml:space="preserve">studená</t>
  </si>
  <si>
    <t xml:space="preserve">147</t>
  </si>
  <si>
    <t xml:space="preserve">teplá, cirkulace</t>
  </si>
  <si>
    <t xml:space="preserve">129</t>
  </si>
  <si>
    <t xml:space="preserve">63</t>
  </si>
  <si>
    <t xml:space="preserve">722174023</t>
  </si>
  <si>
    <t xml:space="preserve">Potrubí vodovodní plastové PPR svar polyfuze PN 20 D 25 x 4,2 mm</t>
  </si>
  <si>
    <t xml:space="preserve">-1493485150</t>
  </si>
  <si>
    <t xml:space="preserve">Potrubí z plastových trubek z polypropylenu (PPR) svařovaných polyfuzně PN 20 (SDR 6) D 25 x 4,2</t>
  </si>
  <si>
    <t xml:space="preserve">93</t>
  </si>
  <si>
    <t xml:space="preserve">103</t>
  </si>
  <si>
    <t xml:space="preserve">64</t>
  </si>
  <si>
    <t xml:space="preserve">722174024</t>
  </si>
  <si>
    <t xml:space="preserve">Potrubí vodovodní plastové PPR svar polyfuze PN 20 D 32 x5,4 mm</t>
  </si>
  <si>
    <t xml:space="preserve">693513033</t>
  </si>
  <si>
    <t xml:space="preserve">Potrubí z plastových trubek z polypropylenu (PPR) svařovaných polyfuzně PN 20 (SDR 6) D 32 x 5,4</t>
  </si>
  <si>
    <t xml:space="preserve">98</t>
  </si>
  <si>
    <t xml:space="preserve">84</t>
  </si>
  <si>
    <t xml:space="preserve">65</t>
  </si>
  <si>
    <t xml:space="preserve">722190401</t>
  </si>
  <si>
    <t xml:space="preserve">Vyvedení a upevnění výpustku do DN 25</t>
  </si>
  <si>
    <t xml:space="preserve">880929304</t>
  </si>
  <si>
    <t xml:space="preserve">Zřízení přípojek na potrubí  vyvedení a upevnění výpustek do DN 25</t>
  </si>
  <si>
    <t xml:space="preserve">66</t>
  </si>
  <si>
    <t xml:space="preserve">722231074</t>
  </si>
  <si>
    <t xml:space="preserve">Ventil zpětný mosazný G 1 PN 10 do 110°C se dvěma závity</t>
  </si>
  <si>
    <t xml:space="preserve">-1133168399</t>
  </si>
  <si>
    <t xml:space="preserve">Armatury se dvěma závity ventily zpětné mosazné PN 10 do 110°C G 1</t>
  </si>
  <si>
    <t xml:space="preserve">67</t>
  </si>
  <si>
    <t xml:space="preserve">722231076</t>
  </si>
  <si>
    <t xml:space="preserve">Ventil zpětný mosazný G 6/4 PN 10 do 110°C se dvěma závity</t>
  </si>
  <si>
    <t xml:space="preserve">-194146977</t>
  </si>
  <si>
    <t xml:space="preserve">Armatury se dvěma závity ventily zpětné mosazné PN 10 do 110°C G 6/4</t>
  </si>
  <si>
    <t xml:space="preserve">68</t>
  </si>
  <si>
    <t xml:space="preserve">722232044</t>
  </si>
  <si>
    <t xml:space="preserve">-1559505948</t>
  </si>
  <si>
    <t xml:space="preserve">Armatury se dvěma závity kulové kohouty PN 42 do 185 °C přímé vnitřní závit G 3/4</t>
  </si>
  <si>
    <t xml:space="preserve">69</t>
  </si>
  <si>
    <t xml:space="preserve">722232045</t>
  </si>
  <si>
    <t xml:space="preserve">Kohout kulový přímý G 1 PN 42 do 185°C vnitřní závit</t>
  </si>
  <si>
    <t xml:space="preserve">1514745184</t>
  </si>
  <si>
    <t xml:space="preserve">Armatury se dvěma závity kulové kohouty PN 42 do 185 °C přímé vnitřní závit G 1</t>
  </si>
  <si>
    <t xml:space="preserve">70</t>
  </si>
  <si>
    <t xml:space="preserve">722232046</t>
  </si>
  <si>
    <t xml:space="preserve">Kohout kulový přímý G 5/4 PN 42 do 185°C vnitřní závit</t>
  </si>
  <si>
    <t xml:space="preserve">2071477609</t>
  </si>
  <si>
    <t xml:space="preserve">Armatury se dvěma závity kulové kohouty PN 42 do 185 °C přímé vnitřní závit G 5/4</t>
  </si>
  <si>
    <t xml:space="preserve">71</t>
  </si>
  <si>
    <t xml:space="preserve">722232047</t>
  </si>
  <si>
    <t xml:space="preserve">Kohout kulový přímý G 6/4 PN 42 do 185°C vnitřní závit</t>
  </si>
  <si>
    <t xml:space="preserve">-1787279554</t>
  </si>
  <si>
    <t xml:space="preserve">Armatury se dvěma závity kulové kohouty PN 42 do 185 °C přímé vnitřní závit G 6/4</t>
  </si>
  <si>
    <t xml:space="preserve">72</t>
  </si>
  <si>
    <t xml:space="preserve">722232048</t>
  </si>
  <si>
    <t xml:space="preserve">Kohout kulový přímý G 2 PN 42 do 185°C vnitřní závit</t>
  </si>
  <si>
    <t xml:space="preserve">322214213</t>
  </si>
  <si>
    <t xml:space="preserve">Armatury se dvěma závity kulové kohouty PN 42 do 185 °C přímé vnitřní závit G 2</t>
  </si>
  <si>
    <t xml:space="preserve">73</t>
  </si>
  <si>
    <t xml:space="preserve">722234265</t>
  </si>
  <si>
    <t xml:space="preserve">Filtr mosazný G 1 PN 20 do 80°C s 2x vnitřním závitem</t>
  </si>
  <si>
    <t xml:space="preserve">595782863</t>
  </si>
  <si>
    <t xml:space="preserve">Armatury se dvěma závity filtry mosazný PN 20 do 80 °C G 1</t>
  </si>
  <si>
    <t xml:space="preserve">74</t>
  </si>
  <si>
    <t xml:space="preserve">722250132</t>
  </si>
  <si>
    <t xml:space="preserve">Hydrantový systém s tvarově stálou hadicí D 25 x 20 m celoplechový</t>
  </si>
  <si>
    <t xml:space="preserve">-1641843006</t>
  </si>
  <si>
    <t xml:space="preserve">Požární příslušenství a armatury  hydrantový systém s tvarově stálou hadicí celoplechový D 25 x 20 m</t>
  </si>
  <si>
    <t xml:space="preserve">75</t>
  </si>
  <si>
    <t xml:space="preserve">722250R01</t>
  </si>
  <si>
    <t xml:space="preserve">Hydrantový systém s tvarově stálou hadicí D 19 x 20 m celoplechový</t>
  </si>
  <si>
    <t xml:space="preserve">-1942755306</t>
  </si>
  <si>
    <t xml:space="preserve">Požární příslušenství a armatury  hydrantový systém s tvarově stálou hadicí celoplechový D 19 x 20 m</t>
  </si>
  <si>
    <t xml:space="preserve">76</t>
  </si>
  <si>
    <t xml:space="preserve">722262211</t>
  </si>
  <si>
    <t xml:space="preserve">Vodoměr závitový jednovtokový suchoběžný do 40°C G 1/2 x 80 mm Qn 1,5 m3/h horizontální</t>
  </si>
  <si>
    <t xml:space="preserve">-262757904</t>
  </si>
  <si>
    <t xml:space="preserve">Vodoměry pro vodu do 40°C závitové horizontální jednovtokové suchoběžné G 1/2 x 80 mm Qn 1,5</t>
  </si>
  <si>
    <t xml:space="preserve">77</t>
  </si>
  <si>
    <t xml:space="preserve">722262302</t>
  </si>
  <si>
    <t xml:space="preserve">Vodoměr závitový vícevtokový mokroběžný do 40°C G 5/4 x 150 mm Qn 6 m3/h vertikální</t>
  </si>
  <si>
    <t xml:space="preserve">1871585785</t>
  </si>
  <si>
    <t xml:space="preserve">Vodoměry pro vodu do 40°C závitové vertikální vícevtokové mokroběžné G 5/4 x 150 mm Qn 6</t>
  </si>
  <si>
    <t xml:space="preserve">78</t>
  </si>
  <si>
    <t xml:space="preserve">722263205</t>
  </si>
  <si>
    <t xml:space="preserve">Vodoměr závitový jednovtokový suchoběžný do 100°C G 1/2 x 80 mm Qn 1,5 m3/h horizontální</t>
  </si>
  <si>
    <t xml:space="preserve">-1578530920</t>
  </si>
  <si>
    <t xml:space="preserve">Vodoměry pro vodu do 100°C závitové horizontální jednovtokové suchoběžné G 1/2 x 80 mm Qn 1,5</t>
  </si>
  <si>
    <t xml:space="preserve">79</t>
  </si>
  <si>
    <t xml:space="preserve">722263254</t>
  </si>
  <si>
    <t xml:space="preserve">Vodoměr závitový vícevtokový mokroběžný do 100°C G 1 x 260 mm Qn 5 m3/h vertikální</t>
  </si>
  <si>
    <t xml:space="preserve">-319666943</t>
  </si>
  <si>
    <t xml:space="preserve">Vodoměry pro vodu do 100°C závitové vertikální vícevtokové mokroběžné G 1 x 260 mm Qn 5</t>
  </si>
  <si>
    <t xml:space="preserve">80</t>
  </si>
  <si>
    <t xml:space="preserve">-1105747644</t>
  </si>
  <si>
    <t xml:space="preserve">81</t>
  </si>
  <si>
    <t xml:space="preserve">722290226</t>
  </si>
  <si>
    <t xml:space="preserve">Zkouška těsnosti vodovodního potrubí závitového do DN 50</t>
  </si>
  <si>
    <t xml:space="preserve">2089560484</t>
  </si>
  <si>
    <t xml:space="preserve">Zkoušky, proplach a desinfekce vodovodního potrubí  zkoušky těsnosti vodovodního potrubí závitového do DN 50</t>
  </si>
  <si>
    <t xml:space="preserve">4+12+147+129+93+103+98+84+9+41</t>
  </si>
  <si>
    <t xml:space="preserve">82</t>
  </si>
  <si>
    <t xml:space="preserve">722290234</t>
  </si>
  <si>
    <t xml:space="preserve">Proplach a dezinfekce vodovodního potrubí do DN 80</t>
  </si>
  <si>
    <t xml:space="preserve">934641940</t>
  </si>
  <si>
    <t xml:space="preserve">Zkoušky, proplach a desinfekce vodovodního potrubí  proplach a desinfekce vodovodního potrubí do DN 80</t>
  </si>
  <si>
    <t xml:space="preserve">720</t>
  </si>
  <si>
    <t xml:space="preserve">83</t>
  </si>
  <si>
    <t xml:space="preserve">998722102</t>
  </si>
  <si>
    <t xml:space="preserve">Přesun hmot tonážní pro vnitřní vodovod v objektech v do 12 m</t>
  </si>
  <si>
    <t xml:space="preserve">-710535965</t>
  </si>
  <si>
    <t xml:space="preserve">Přesun hmot pro vnitřní vodovod  stanovený z hmotnosti přesunovaného materiálu vodorovná dopravní vzdálenost do 50 m v objektech výšky přes 6 do 12 m</t>
  </si>
  <si>
    <t xml:space="preserve">998722181</t>
  </si>
  <si>
    <t xml:space="preserve">Příplatek k přesunu hmot tonážní 722 prováděný bez použití mechanizace</t>
  </si>
  <si>
    <t xml:space="preserve">-1408400119</t>
  </si>
  <si>
    <t xml:space="preserve">Přesun hmot pro vnitřní vodovod  stanovený z hmotnosti přesunovaného materiálu Příplatek k ceně za přesun prováděný bez použití mechanizace pro jakoukoliv výšku objektu</t>
  </si>
  <si>
    <t xml:space="preserve">725</t>
  </si>
  <si>
    <t xml:space="preserve">Zdravotechnika - zařizovací předměty</t>
  </si>
  <si>
    <t xml:space="preserve">85</t>
  </si>
  <si>
    <t xml:space="preserve">725112022</t>
  </si>
  <si>
    <t xml:space="preserve">Klozet keramický závěsný na nosné stěny s hlubokým splachováním odpad vodorovný</t>
  </si>
  <si>
    <t xml:space="preserve">-689166673</t>
  </si>
  <si>
    <t xml:space="preserve">Zařízení záchodů klozety keramické závěsné na nosné stěny s hlubokým splachováním odpad vodorovný</t>
  </si>
  <si>
    <t xml:space="preserve">86</t>
  </si>
  <si>
    <t xml:space="preserve">725112R01</t>
  </si>
  <si>
    <t xml:space="preserve">Klozet keramický závěsný na nosné stěny s hlubokým splachováním odpad vodorovný, pro tělesně postižené</t>
  </si>
  <si>
    <t xml:space="preserve">-808863747</t>
  </si>
  <si>
    <t xml:space="preserve">Zařízení záchodů klozety keramické závěsné na nosné stěny s hlubokým splachováním odpad vodorovný, pro tělesně postižené</t>
  </si>
  <si>
    <t xml:space="preserve">87</t>
  </si>
  <si>
    <t xml:space="preserve">725121527</t>
  </si>
  <si>
    <t xml:space="preserve">Pisoárový záchodek automatický s integrovaným napájecím zdrojem</t>
  </si>
  <si>
    <t xml:space="preserve">-1730176773</t>
  </si>
  <si>
    <t xml:space="preserve">Pisoárové záchodky keramické automatické s integrovaným napájecím zdrojem</t>
  </si>
  <si>
    <t xml:space="preserve">88</t>
  </si>
  <si>
    <t xml:space="preserve">725211602</t>
  </si>
  <si>
    <t xml:space="preserve">Umyvadlo keramické bílé šířky 550 mm bez krytu na sifon připevněné na stěnu šrouby</t>
  </si>
  <si>
    <t xml:space="preserve">1811552894</t>
  </si>
  <si>
    <t xml:space="preserve">Umyvadla keramická bílá bez výtokových armatur připevněná na stěnu šrouby bez sloupu nebo krytu na sifon 550 mm</t>
  </si>
  <si>
    <t xml:space="preserve">89</t>
  </si>
  <si>
    <t xml:space="preserve">725211681</t>
  </si>
  <si>
    <t xml:space="preserve">Umyvadlo keramické bílé zdravotní šířky 640 mm připevněné na stěnu šrouby</t>
  </si>
  <si>
    <t xml:space="preserve">-1001121035</t>
  </si>
  <si>
    <t xml:space="preserve">Umyvadla keramická bílá bez výtokových armatur připevněná na stěnu šrouby zdravotní bílá 640 mm</t>
  </si>
  <si>
    <t xml:space="preserve">90</t>
  </si>
  <si>
    <t xml:space="preserve">721212R01</t>
  </si>
  <si>
    <t xml:space="preserve">Odtokový sprchový žlab délky 950 mm s krycím roštem a zápachovou uzávěrkou</t>
  </si>
  <si>
    <t xml:space="preserve">-591478603</t>
  </si>
  <si>
    <t xml:space="preserve">Odtokové sprchové žlaby se zápachovou uzávěrkou a krycím roštem délky 950 mm</t>
  </si>
  <si>
    <t xml:space="preserve">91</t>
  </si>
  <si>
    <t xml:space="preserve">725241R01</t>
  </si>
  <si>
    <t xml:space="preserve">Vanička sprchová akrylátová obdélníková 1000x800 mm</t>
  </si>
  <si>
    <t xml:space="preserve">-2032879130</t>
  </si>
  <si>
    <t xml:space="preserve">Sprchové vaničky akrylátové obdélníkové 1000x800 mm</t>
  </si>
  <si>
    <t xml:space="preserve">92</t>
  </si>
  <si>
    <t xml:space="preserve">725245R01</t>
  </si>
  <si>
    <t xml:space="preserve">Zástěna sprchová dvoudílná závěs polyester do výšky 2000 mm, pro kout 1000x900 mm</t>
  </si>
  <si>
    <t xml:space="preserve">-1363309160</t>
  </si>
  <si>
    <t xml:space="preserve">Sprchové vaničky, boxy, kouty a zástěny zástěny sprchové dvoudílné závěs polyester do výšky 2000 mm, pro kout 1000x900 mm</t>
  </si>
  <si>
    <t xml:space="preserve">725291641</t>
  </si>
  <si>
    <t xml:space="preserve">Doplňky zařízení koupelen a záchodů nerezové madlo sprchové 750 x 450 mm</t>
  </si>
  <si>
    <t xml:space="preserve">-1794122359</t>
  </si>
  <si>
    <t xml:space="preserve">Doplňky zařízení koupelen a záchodů  nerezové madlo sprchové 750 x 450 mm</t>
  </si>
  <si>
    <t xml:space="preserve">94</t>
  </si>
  <si>
    <t xml:space="preserve">725291642</t>
  </si>
  <si>
    <t xml:space="preserve">Doplňky zařízení koupelen a záchodů nerezové sedačky do sprchy</t>
  </si>
  <si>
    <t xml:space="preserve">-39998580</t>
  </si>
  <si>
    <t xml:space="preserve">Doplňky zařízení koupelen a záchodů  nerezové sedačky do sprchy</t>
  </si>
  <si>
    <t xml:space="preserve">95</t>
  </si>
  <si>
    <t xml:space="preserve">725291R11</t>
  </si>
  <si>
    <t xml:space="preserve">Doplňky zařízení koupelen a záchodů nerezové madlo dl 550 mm</t>
  </si>
  <si>
    <t xml:space="preserve">1927842175</t>
  </si>
  <si>
    <t xml:space="preserve">Doplňky zařízení koupelen a záchodů  nerezové madla délky 550 mm</t>
  </si>
  <si>
    <t xml:space="preserve">96</t>
  </si>
  <si>
    <t xml:space="preserve">725291R12</t>
  </si>
  <si>
    <t xml:space="preserve">Doplňky zařízení koupelen a záchodů madlo nerezové dl 834 mm</t>
  </si>
  <si>
    <t xml:space="preserve">1800222967</t>
  </si>
  <si>
    <t xml:space="preserve">Doplňky zařízení koupelen a záchodů  nerezové madla délky 834 mm</t>
  </si>
  <si>
    <t xml:space="preserve">97</t>
  </si>
  <si>
    <t xml:space="preserve">725291R23</t>
  </si>
  <si>
    <t xml:space="preserve">Doplňky zařízení koupelen a záchodů nerezové madlo sklopné dl 834 mm</t>
  </si>
  <si>
    <t xml:space="preserve">694209044</t>
  </si>
  <si>
    <t xml:space="preserve">Doplňky zařízení koupelen a záchodů  nerezové madla sklopná, délky 834 mm</t>
  </si>
  <si>
    <t xml:space="preserve">725331111</t>
  </si>
  <si>
    <t xml:space="preserve">Výlevka bez výtokových armatur keramická se sklopnou plastovou mřížkou 500 mm</t>
  </si>
  <si>
    <t xml:space="preserve">-1208212802</t>
  </si>
  <si>
    <t xml:space="preserve">Výlevky bez výtokových armatur a splachovací nádrže keramické se sklopnou plastovou mřížkou 425 mm</t>
  </si>
  <si>
    <t xml:space="preserve">99</t>
  </si>
  <si>
    <t xml:space="preserve">725813111</t>
  </si>
  <si>
    <t xml:space="preserve">Ventil rohový bez připojovací trubičky nebo flexi hadičky G 1/2</t>
  </si>
  <si>
    <t xml:space="preserve">-796963295</t>
  </si>
  <si>
    <t xml:space="preserve">Ventily rohové bez připojovací trubičky nebo flexi hadičky G 1/2</t>
  </si>
  <si>
    <t xml:space="preserve">100</t>
  </si>
  <si>
    <t xml:space="preserve">725813112</t>
  </si>
  <si>
    <t xml:space="preserve">Ventil rohový pračkový G 3/4</t>
  </si>
  <si>
    <t xml:space="preserve">1599183405</t>
  </si>
  <si>
    <t xml:space="preserve">Ventily rohové bez připojovací trubičky nebo flexi hadičky pračkové G 3/4</t>
  </si>
  <si>
    <t xml:space="preserve">101</t>
  </si>
  <si>
    <t xml:space="preserve">725821325</t>
  </si>
  <si>
    <t xml:space="preserve">Baterie dřezová stojánková páková s otáčivým kulatým ústím a délkou ramínka 220 mm</t>
  </si>
  <si>
    <t xml:space="preserve">792363448</t>
  </si>
  <si>
    <t xml:space="preserve">Baterie dřezové stojánkové pákové s otáčivým ústím a délkou ramínka 220 mm</t>
  </si>
  <si>
    <t xml:space="preserve">102</t>
  </si>
  <si>
    <t xml:space="preserve">725821R01</t>
  </si>
  <si>
    <t xml:space="preserve">Baterie dřezová nástěnná páková s otáčivým kulatým ústím a délkou ramínka 200 mm, pro výlevku</t>
  </si>
  <si>
    <t xml:space="preserve">-1259869270</t>
  </si>
  <si>
    <t xml:space="preserve">Baterie dřezové nástěnné pákové s otáčivým kulatým ústím a délkou ramínka 200 mm, pro výlevku</t>
  </si>
  <si>
    <t xml:space="preserve">725822612</t>
  </si>
  <si>
    <t xml:space="preserve">Baterie umyvadlová stojánková páková s výpustí</t>
  </si>
  <si>
    <t xml:space="preserve">-2069990769</t>
  </si>
  <si>
    <t xml:space="preserve">Baterie umyvadlové stojánkové pákové s výpustí</t>
  </si>
  <si>
    <t xml:space="preserve">104</t>
  </si>
  <si>
    <t xml:space="preserve">725841332</t>
  </si>
  <si>
    <t xml:space="preserve">Baterie sprchová podomítková s přepínačem a pohyblivým držákem</t>
  </si>
  <si>
    <t xml:space="preserve">173764263</t>
  </si>
  <si>
    <t xml:space="preserve">Baterie sprchové podomítkové (zápustné) s přepínačem a pohyblivým držákem</t>
  </si>
  <si>
    <t xml:space="preserve">105</t>
  </si>
  <si>
    <t xml:space="preserve">725861R01</t>
  </si>
  <si>
    <t xml:space="preserve">Zápachová uzávěrka pro umyvadla DN 40/50, nerezová</t>
  </si>
  <si>
    <t xml:space="preserve">-1055400903</t>
  </si>
  <si>
    <t xml:space="preserve">Zápachové uzávěrky zařizovacích předmětů pro umyvadla DN 40/50, nerezové</t>
  </si>
  <si>
    <t xml:space="preserve">106</t>
  </si>
  <si>
    <t xml:space="preserve">725862103</t>
  </si>
  <si>
    <t xml:space="preserve">Zápachová uzávěrka pro dřezy DN 40/50</t>
  </si>
  <si>
    <t xml:space="preserve">-1841361323</t>
  </si>
  <si>
    <t xml:space="preserve">Zápachové uzávěrky zařizovacích předmětů pro dřezy DN 40/50</t>
  </si>
  <si>
    <t xml:space="preserve">107</t>
  </si>
  <si>
    <t xml:space="preserve">721226511</t>
  </si>
  <si>
    <t xml:space="preserve">Zápachová uzávěrka podomítková pro pračku a myčku DN 40</t>
  </si>
  <si>
    <t xml:space="preserve">1006529120</t>
  </si>
  <si>
    <t xml:space="preserve">Zápachové uzávěrky podomítkové (Pe) s krycí deskou pro pračku a myčku DN 40</t>
  </si>
  <si>
    <t xml:space="preserve">108</t>
  </si>
  <si>
    <t xml:space="preserve">725980R01</t>
  </si>
  <si>
    <t xml:space="preserve">Dvířka revizní 150 x 150 mm, nerezová</t>
  </si>
  <si>
    <t xml:space="preserve">-1542427086</t>
  </si>
  <si>
    <t xml:space="preserve">109</t>
  </si>
  <si>
    <t xml:space="preserve">725980R02</t>
  </si>
  <si>
    <t xml:space="preserve">Dvířka revizní 150 x 300 mm, nerezová</t>
  </si>
  <si>
    <t xml:space="preserve">-343630522</t>
  </si>
  <si>
    <t xml:space="preserve">110</t>
  </si>
  <si>
    <t xml:space="preserve">725980R03</t>
  </si>
  <si>
    <t xml:space="preserve">Dvířka revizní 300 x 300 mm, pod obklad</t>
  </si>
  <si>
    <t xml:space="preserve">-1342309888</t>
  </si>
  <si>
    <t xml:space="preserve">111</t>
  </si>
  <si>
    <t xml:space="preserve">998725102</t>
  </si>
  <si>
    <t xml:space="preserve">Přesun hmot tonážní pro zařizovací předměty v objektech v do 12 m</t>
  </si>
  <si>
    <t xml:space="preserve">138250843</t>
  </si>
  <si>
    <t xml:space="preserve">Přesun hmot pro zařizovací předměty  stanovený z hmotnosti přesunovaného materiálu vodorovná dopravní vzdálenost do 50 m v objektech výšky přes 6 do 12 m</t>
  </si>
  <si>
    <t xml:space="preserve">112</t>
  </si>
  <si>
    <t xml:space="preserve">998725181</t>
  </si>
  <si>
    <t xml:space="preserve">Příplatek k přesunu hmot tonážní 725 prováděný bez použití mechanizace</t>
  </si>
  <si>
    <t xml:space="preserve">-1856720663</t>
  </si>
  <si>
    <t xml:space="preserve">Přesun hmot pro zařizovací předměty  stanovený z hmotnosti přesunovaného materiálu Příplatek k cenám za přesun prováděný bez použití mechanizace pro jakoukoliv výšku objektu</t>
  </si>
  <si>
    <t xml:space="preserve">726</t>
  </si>
  <si>
    <t xml:space="preserve">Zdravotechnika - předstěnové instalace</t>
  </si>
  <si>
    <t xml:space="preserve">113</t>
  </si>
  <si>
    <t xml:space="preserve">726111031</t>
  </si>
  <si>
    <t xml:space="preserve">Instalační předstěna - klozet s ovládáním zepředu v 1080 mm závěsný do masivní zděné kce</t>
  </si>
  <si>
    <t xml:space="preserve">-2114309857</t>
  </si>
  <si>
    <t xml:space="preserve">Předstěnové instalační systémy pro zazdění do masivních zděných konstrukcí pro závěsné klozety ovládání zepředu, stavební výška 1080 mm</t>
  </si>
  <si>
    <t xml:space="preserve">114</t>
  </si>
  <si>
    <t xml:space="preserve">726111R01</t>
  </si>
  <si>
    <t xml:space="preserve">Instalační předstěna - klozet s ovládáním s oddáleným splachováním závěsný do masivní zděné kce nebo podlahy, pro tělesně postižené</t>
  </si>
  <si>
    <t xml:space="preserve">-1060308902</t>
  </si>
  <si>
    <t xml:space="preserve">Předstěnové instalační systémy pro zazdění do masivních zděných konstrukcí nebo podlahy pro závěsné klozety ovládání s oddáleným splachováním, pro tělesně postižené</t>
  </si>
  <si>
    <t xml:space="preserve">115</t>
  </si>
  <si>
    <t xml:space="preserve">998726112</t>
  </si>
  <si>
    <t xml:space="preserve">Přesun hmot tonážní pro instalační prefabrikáty v objektech v do 12 m</t>
  </si>
  <si>
    <t xml:space="preserve">-461804905</t>
  </si>
  <si>
    <t xml:space="preserve">Přesun hmot pro instalační prefabrikáty  stanovený z hmotnosti přesunovaného materiálu vodorovná dopravní vzdálenost do 50 m v objektech výšky přes 6 m do 12 m</t>
  </si>
  <si>
    <t xml:space="preserve">116</t>
  </si>
  <si>
    <t xml:space="preserve">998726181</t>
  </si>
  <si>
    <t xml:space="preserve">Příplatek k přesunu hmot tonážní 726 prováděný bez použití mechanizace</t>
  </si>
  <si>
    <t xml:space="preserve">-327888196</t>
  </si>
  <si>
    <t xml:space="preserve">Přesun hmot pro instalační prefabrikáty  stanovený z hmotnosti přesunovaného materiálu Příplatek k cenám za přesun prováděný bez použití mechanizace pro jakoukoliv výšku objektu</t>
  </si>
  <si>
    <t xml:space="preserve">117</t>
  </si>
  <si>
    <t xml:space="preserve">732421R10</t>
  </si>
  <si>
    <t xml:space="preserve">Čerpadlo teplovodní mokroběžné závitové cirkulační DN 25 výtlak do 12,0 m průtok 2,20 m3/h pro TUV</t>
  </si>
  <si>
    <t xml:space="preserve">1112247919</t>
  </si>
  <si>
    <t xml:space="preserve">Čerpadla teplovodní závitová mokroběžná cirkulační pro TUV (elektronicky řízená) PN 10, do 80°C DN přípojky/dopravní výška H (m) - čerpací výkon Q (m3/h) DN 25 / do 12,0 m / 2,2 m3/h</t>
  </si>
  <si>
    <t xml:space="preserve">118</t>
  </si>
  <si>
    <t xml:space="preserve">119</t>
  </si>
  <si>
    <t xml:space="preserve">03 - vzduchotechnika</t>
  </si>
  <si>
    <t xml:space="preserve">    751-1 - Vzduchotechnika - zařízení č. 1</t>
  </si>
  <si>
    <t xml:space="preserve">    751-2 - Vzduchotechnika - zařízení č. 2</t>
  </si>
  <si>
    <t xml:space="preserve">    751-3 - Vzduchotechnika - zařízení č. 3</t>
  </si>
  <si>
    <t xml:space="preserve">    751-4 - Vzduchotechnika - zařízení č. 4</t>
  </si>
  <si>
    <t xml:space="preserve">    751 - Vzduchotechnika</t>
  </si>
  <si>
    <t xml:space="preserve">751-1</t>
  </si>
  <si>
    <t xml:space="preserve">Vzduchotechnika - zařízení č. 1</t>
  </si>
  <si>
    <t xml:space="preserve">751122011</t>
  </si>
  <si>
    <t xml:space="preserve">Mtž vent rad ntl nástěnného základního D do 100 mm</t>
  </si>
  <si>
    <t xml:space="preserve">-815587235</t>
  </si>
  <si>
    <t xml:space="preserve">Montáž ventilátoru radiálního nízkotlakého  nástěnného základního, průměru do 100 mm</t>
  </si>
  <si>
    <t xml:space="preserve">429-R1.1</t>
  </si>
  <si>
    <t xml:space="preserve">Radiální ventilátor, DN 80, výkon 80m3/h</t>
  </si>
  <si>
    <t xml:space="preserve">532381819</t>
  </si>
  <si>
    <t xml:space="preserve">Radiální ventilátor se zpětnou klapkou, doběhem a řízením výkonu, montáž do podhledu, boční vývod DN 80, výkon 80m3/h při dp = 100 Pa</t>
  </si>
  <si>
    <t xml:space="preserve">751398031</t>
  </si>
  <si>
    <t xml:space="preserve">Mtž ventilační mřížky do dveří do 0,040 m2</t>
  </si>
  <si>
    <t xml:space="preserve">-443163749</t>
  </si>
  <si>
    <t xml:space="preserve">Montáž ostatních zařízení  ventilační mřížky do dveří nebo desek, průřezu do 0,040 m2</t>
  </si>
  <si>
    <t xml:space="preserve">429-R1.2</t>
  </si>
  <si>
    <t xml:space="preserve">Dveřní mřížka oboustranná, barevné provedení dle interiéru, rozměr cca 450x80 mm</t>
  </si>
  <si>
    <t xml:space="preserve">-2071761442</t>
  </si>
  <si>
    <t xml:space="preserve">751398041</t>
  </si>
  <si>
    <t xml:space="preserve">Mtž protidešťové žaluzie potrubí D do 300 mm</t>
  </si>
  <si>
    <t xml:space="preserve">1370738883</t>
  </si>
  <si>
    <t xml:space="preserve">Montáž ostatních zařízení  protidešťové žaluzie nebo žaluziové klapky na kruhové potrubí, průměru do 300 mm</t>
  </si>
  <si>
    <t xml:space="preserve">429-R1.3</t>
  </si>
  <si>
    <t xml:space="preserve">Přetlaková žaluziová klapka DN 160</t>
  </si>
  <si>
    <t xml:space="preserve">-861796336</t>
  </si>
  <si>
    <t xml:space="preserve">429-R1.4</t>
  </si>
  <si>
    <t xml:space="preserve">Přetlaková žaluziová klapka DN 125</t>
  </si>
  <si>
    <t xml:space="preserve">-1503290167</t>
  </si>
  <si>
    <t xml:space="preserve">751537131</t>
  </si>
  <si>
    <t xml:space="preserve">Mtž potrubí ohebného izol minerální vatou z Al folie D do 100 mm</t>
  </si>
  <si>
    <t xml:space="preserve">-1374709757</t>
  </si>
  <si>
    <t xml:space="preserve">Montáž kruhového potrubí ohebného  izolovaného minerální vatou z Al folie, průměru do 100 mm</t>
  </si>
  <si>
    <t xml:space="preserve">429-R1.5</t>
  </si>
  <si>
    <t xml:space="preserve">Pružné, tepelně izolované potrubí s útlumem hluku DN 80</t>
  </si>
  <si>
    <t xml:space="preserve">1381624766</t>
  </si>
  <si>
    <t xml:space="preserve">713381511</t>
  </si>
  <si>
    <t xml:space="preserve">Montáž izolace tepelné vzduchotechnických kanálů deskami připevněnými na trny</t>
  </si>
  <si>
    <t xml:space="preserve">m2</t>
  </si>
  <si>
    <t xml:space="preserve">676632744</t>
  </si>
  <si>
    <t xml:space="preserve">Montáž izolace tepelné těles - speciální  izolace čtyřhranných vzduchotechnických kanálů (izolační materiál ve specifikaci) deskami z vláknitých materiálů připevněnými na přivařené trny</t>
  </si>
  <si>
    <t xml:space="preserve">429-R1.6</t>
  </si>
  <si>
    <t xml:space="preserve">Tepelná a protipožární izolace potrubí, minerální vlna s Al fólií, odolnost dle PBŘ</t>
  </si>
  <si>
    <t xml:space="preserve">1465969189</t>
  </si>
  <si>
    <t xml:space="preserve">429-R1.7</t>
  </si>
  <si>
    <t xml:space="preserve">Tepelná izolace vnitřní, pásy a desky z pěnového polyetylenu laminované AL, samolepící, tlouštka izolace 15 mm</t>
  </si>
  <si>
    <t xml:space="preserve">-1837977361</t>
  </si>
  <si>
    <t xml:space="preserve">751511182</t>
  </si>
  <si>
    <t xml:space="preserve">Mtž potrubí plech skupiny I kruh bez příruby tloušťky plechu 0,6 mm D do 200 mm</t>
  </si>
  <si>
    <t xml:space="preserve">-1469396730</t>
  </si>
  <si>
    <t xml:space="preserve">Montáž potrubí plechového skupiny I  kruhového bez příruby tloušťky plechu 0,6 mm, průměru přes 100 do 200 mm</t>
  </si>
  <si>
    <t xml:space="preserve">429-R1.20</t>
  </si>
  <si>
    <t xml:space="preserve">Vzduchotechnické kruhové potrubí SPIRO SAFE, do DN 160/5% tvar</t>
  </si>
  <si>
    <t xml:space="preserve">1245703157</t>
  </si>
  <si>
    <t xml:space="preserve">429-R1.21</t>
  </si>
  <si>
    <t xml:space="preserve">Vzduchotechnické kruhové potrubí SPIRO SAFE, do DN 125/15% tvar</t>
  </si>
  <si>
    <t xml:space="preserve">1126047996</t>
  </si>
  <si>
    <t xml:space="preserve">429-R1.22</t>
  </si>
  <si>
    <t xml:space="preserve">Vzduchotechnické kruhové potrubí SPIRO SAFE, do DN 100/20% tvar</t>
  </si>
  <si>
    <t xml:space="preserve">-1730820481</t>
  </si>
  <si>
    <t xml:space="preserve">751-2</t>
  </si>
  <si>
    <t xml:space="preserve">Vzduchotechnika - zařízení č. 2</t>
  </si>
  <si>
    <t xml:space="preserve">751514R01</t>
  </si>
  <si>
    <t xml:space="preserve">Mtž požární klapky do 0,140 m2</t>
  </si>
  <si>
    <t xml:space="preserve">-133333281</t>
  </si>
  <si>
    <t xml:space="preserve">Montáž požární klapky průřezu přes 0,070 do 0,140 m2</t>
  </si>
  <si>
    <t xml:space="preserve">429-R2.1</t>
  </si>
  <si>
    <t xml:space="preserve">Lamelová požární klapka; rozměr 315x300 mm</t>
  </si>
  <si>
    <t xml:space="preserve">1736064837</t>
  </si>
  <si>
    <t xml:space="preserve">Lamelová požární klapka - použití jako požární uzávěr bez navazujícího vzduchotechnického potrubí s krycími mřížkami na obou stranách, provedení se servopohonem; 24V AC/DC, s optickým hlásičem kouře a napájecí jednotkou - napětí sestavy 230V AC; rozměr 315x300 mm</t>
  </si>
  <si>
    <t xml:space="preserve">751-3</t>
  </si>
  <si>
    <t xml:space="preserve">Vzduchotechnika - zařízení č. 3</t>
  </si>
  <si>
    <t xml:space="preserve">-898848718</t>
  </si>
  <si>
    <t xml:space="preserve">429-R3.1</t>
  </si>
  <si>
    <t xml:space="preserve">1051622911</t>
  </si>
  <si>
    <t xml:space="preserve">1763669722</t>
  </si>
  <si>
    <t xml:space="preserve">429-R3.2</t>
  </si>
  <si>
    <t xml:space="preserve">1908508563</t>
  </si>
  <si>
    <t xml:space="preserve">-1008926089</t>
  </si>
  <si>
    <t xml:space="preserve">429-R3.3</t>
  </si>
  <si>
    <t xml:space="preserve">15489554</t>
  </si>
  <si>
    <t xml:space="preserve">429-R3.4</t>
  </si>
  <si>
    <t xml:space="preserve">-1618650948</t>
  </si>
  <si>
    <t xml:space="preserve">751398R01</t>
  </si>
  <si>
    <t xml:space="preserve">Mtž výpustě kondenzátu</t>
  </si>
  <si>
    <t xml:space="preserve">-873180664</t>
  </si>
  <si>
    <t xml:space="preserve">Montáž výpustě kondenzátu</t>
  </si>
  <si>
    <t xml:space="preserve">429-R3.5</t>
  </si>
  <si>
    <t xml:space="preserve">Výpusť kondezátu 125 5" pro DN 125</t>
  </si>
  <si>
    <t xml:space="preserve">-1893515681</t>
  </si>
  <si>
    <t xml:space="preserve">1700881819</t>
  </si>
  <si>
    <t xml:space="preserve">429-R3.6</t>
  </si>
  <si>
    <t xml:space="preserve">35399751</t>
  </si>
  <si>
    <t xml:space="preserve">892073540</t>
  </si>
  <si>
    <t xml:space="preserve">429-R3.7</t>
  </si>
  <si>
    <t xml:space="preserve">-271287438</t>
  </si>
  <si>
    <t xml:space="preserve">429-R3.8</t>
  </si>
  <si>
    <t xml:space="preserve">447833705</t>
  </si>
  <si>
    <t xml:space="preserve">-29991135</t>
  </si>
  <si>
    <t xml:space="preserve">429-R3.20</t>
  </si>
  <si>
    <t xml:space="preserve">Vzduchotechnické kruhové potrubí SPIRO SAFE, do DN 160/40% tvar</t>
  </si>
  <si>
    <t xml:space="preserve">-1660278900</t>
  </si>
  <si>
    <t xml:space="preserve">429-R3.21</t>
  </si>
  <si>
    <t xml:space="preserve">927254955</t>
  </si>
  <si>
    <t xml:space="preserve">429-R3.22</t>
  </si>
  <si>
    <t xml:space="preserve">Vzduchotechnické kruhové potrubí SPIRO SAFE, do DN 100/25% tvar</t>
  </si>
  <si>
    <t xml:space="preserve">-898702913</t>
  </si>
  <si>
    <t xml:space="preserve">751-4</t>
  </si>
  <si>
    <t xml:space="preserve">Vzduchotechnika - zařízení č. 4</t>
  </si>
  <si>
    <t xml:space="preserve">751377021</t>
  </si>
  <si>
    <t xml:space="preserve">Mtž odsávacího zákrytu (digestoř) průmyslového nástěnného do 1 m2</t>
  </si>
  <si>
    <t xml:space="preserve">-1317909643</t>
  </si>
  <si>
    <t xml:space="preserve">Montáž odsávacích stropů, zákrytů  odsávacího zákrytu (digestoř) průmyslového nástěnného, průřezu do 1 m2</t>
  </si>
  <si>
    <t xml:space="preserve">429-R4.1</t>
  </si>
  <si>
    <t xml:space="preserve">Kuchyňský odsavač par šíře 600 mm, vzduchový výkon cca 200 m3/h</t>
  </si>
  <si>
    <t xml:space="preserve">-75243943</t>
  </si>
  <si>
    <t xml:space="preserve">Kuchyňský odsavač par šíře 600 mm, včetně tukového filtru, zpětné klapky a osvětlení, horní připojení DN 125 mm, vzduchový výkon cca 200 m3/h</t>
  </si>
  <si>
    <t xml:space="preserve">-632722075</t>
  </si>
  <si>
    <t xml:space="preserve">429-R4.2</t>
  </si>
  <si>
    <t xml:space="preserve">-646033186</t>
  </si>
  <si>
    <t xml:space="preserve">39736477</t>
  </si>
  <si>
    <t xml:space="preserve">429-R4.3</t>
  </si>
  <si>
    <t xml:space="preserve">-214259560</t>
  </si>
  <si>
    <t xml:space="preserve">53491074</t>
  </si>
  <si>
    <t xml:space="preserve">429-R4.4</t>
  </si>
  <si>
    <t xml:space="preserve">-317794414</t>
  </si>
  <si>
    <t xml:space="preserve">429-R4.5</t>
  </si>
  <si>
    <t xml:space="preserve">-622744602</t>
  </si>
  <si>
    <t xml:space="preserve">166139068</t>
  </si>
  <si>
    <t xml:space="preserve">429-R4.20</t>
  </si>
  <si>
    <t xml:space="preserve">Vzduchotechnické kruhové potrubí SPIRO SAFE, do DN 125/20% tvar</t>
  </si>
  <si>
    <t xml:space="preserve">-263450824</t>
  </si>
  <si>
    <t xml:space="preserve">751</t>
  </si>
  <si>
    <t xml:space="preserve">Vzduchotechnika</t>
  </si>
  <si>
    <t xml:space="preserve">998751101</t>
  </si>
  <si>
    <t xml:space="preserve">Přesun hmot tonážní pro vzduchotechniku v objektech v do 12 m</t>
  </si>
  <si>
    <t xml:space="preserve">2037547592</t>
  </si>
  <si>
    <t xml:space="preserve">Přesun hmot pro vzduchotechniku stanovený z hmotnosti přesunovaného materiálu vodorovná dopravní vzdálenost do 100 m v objektech výšky do 12 m</t>
  </si>
  <si>
    <t xml:space="preserve">998751181</t>
  </si>
  <si>
    <t xml:space="preserve">Příplatek k přesunu hmot tonážní 751 prováděný bez použití mechanizace</t>
  </si>
  <si>
    <t xml:space="preserve">-320832711</t>
  </si>
  <si>
    <t xml:space="preserve">Přesun hmot pro vzduchotechniku stanovený z hmotnosti přesunovaného materiálu Příplatek k cenám za přesun prováděný bez použití mechanizace pro jakoukoliv výšku objektu</t>
  </si>
  <si>
    <t xml:space="preserve">043134000</t>
  </si>
  <si>
    <t xml:space="preserve">Zkoušky zatěžovací</t>
  </si>
  <si>
    <t xml:space="preserve">129678854</t>
  </si>
  <si>
    <t xml:space="preserve">SEZNAM FIGUR</t>
  </si>
  <si>
    <t xml:space="preserve">Výměra</t>
  </si>
  <si>
    <t xml:space="preserve"> 02</t>
  </si>
  <si>
    <t xml:space="preserve">f3</t>
  </si>
  <si>
    <t xml:space="preserve">f4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</si>
</sst>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.00"/>
    <numFmt numFmtId="166" formatCode="#,##0.00%"/>
    <numFmt numFmtId="167" formatCode="General"/>
    <numFmt numFmtId="168" formatCode="DD\.MM\.YYYY"/>
    <numFmt numFmtId="169" formatCode="#,##0.00000"/>
    <numFmt numFmtId="170" formatCode="@"/>
    <numFmt numFmtId="171" formatCode="#,##0.000"/>
  </numFmts>
  <fonts count="41">
    <font>
      <sz val="8"/>
      <name val="Arial CE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8"/>
      <color rgb="FFFFFFFF"/>
      <name val="Arial CE"/>
      <family val="0"/>
      <charset val="1"/>
    </font>
    <font>
      <b val="true"/>
      <sz val="14"/>
      <name val="Arial CE"/>
      <family val="0"/>
      <charset val="1"/>
    </font>
    <font>
      <sz val="8"/>
      <color rgb="FF3366FF"/>
      <name val="Arial CE"/>
      <family val="0"/>
      <charset val="1"/>
    </font>
    <font>
      <sz val="10"/>
      <color rgb="FF969696"/>
      <name val="Arial CE"/>
      <family val="0"/>
      <charset val="1"/>
    </font>
    <font>
      <sz val="10"/>
      <name val="Arial CE"/>
      <family val="0"/>
      <charset val="1"/>
    </font>
    <font>
      <b val="true"/>
      <sz val="11"/>
      <name val="Arial CE"/>
      <family val="0"/>
      <charset val="1"/>
    </font>
    <font>
      <b val="true"/>
      <sz val="10"/>
      <name val="Arial CE"/>
      <family val="0"/>
      <charset val="1"/>
    </font>
    <font>
      <b val="true"/>
      <sz val="10"/>
      <color rgb="FF969696"/>
      <name val="Arial CE"/>
      <family val="0"/>
      <charset val="1"/>
    </font>
    <font>
      <b val="true"/>
      <sz val="12"/>
      <name val="Arial CE"/>
      <family val="0"/>
      <charset val="1"/>
    </font>
    <font>
      <b val="true"/>
      <sz val="10"/>
      <color rgb="FF464646"/>
      <name val="Arial CE"/>
      <family val="0"/>
      <charset val="1"/>
    </font>
    <font>
      <sz val="12"/>
      <color rgb="FF969696"/>
      <name val="Arial CE"/>
      <family val="0"/>
      <charset val="1"/>
    </font>
    <font>
      <sz val="9"/>
      <name val="Arial CE"/>
      <family val="0"/>
      <charset val="1"/>
    </font>
    <font>
      <sz val="9"/>
      <color rgb="FF969696"/>
      <name val="Arial CE"/>
      <family val="0"/>
      <charset val="1"/>
    </font>
    <font>
      <b val="true"/>
      <sz val="12"/>
      <color rgb="FF960000"/>
      <name val="Arial CE"/>
      <family val="0"/>
      <charset val="1"/>
    </font>
    <font>
      <sz val="12"/>
      <name val="Arial CE"/>
      <family val="0"/>
      <charset val="1"/>
    </font>
    <font>
      <sz val="18"/>
      <color rgb="FF0000FF"/>
      <name val="Wingdings 2"/>
      <family val="0"/>
      <charset val="1"/>
    </font>
    <font>
      <u val="single"/>
      <sz val="11"/>
      <color rgb="FF0000FF"/>
      <name val="Calibri"/>
      <family val="0"/>
      <charset val="1"/>
    </font>
    <font>
      <sz val="11"/>
      <name val="Arial CE"/>
      <family val="0"/>
      <charset val="1"/>
    </font>
    <font>
      <b val="true"/>
      <sz val="11"/>
      <color rgb="FF003366"/>
      <name val="Arial CE"/>
      <family val="0"/>
      <charset val="1"/>
    </font>
    <font>
      <sz val="11"/>
      <color rgb="FF003366"/>
      <name val="Arial CE"/>
      <family val="0"/>
      <charset val="1"/>
    </font>
    <font>
      <sz val="11"/>
      <color rgb="FF969696"/>
      <name val="Arial CE"/>
      <family val="0"/>
      <charset val="1"/>
    </font>
    <font>
      <sz val="10"/>
      <color rgb="FF3366FF"/>
      <name val="Arial CE"/>
      <family val="0"/>
      <charset val="1"/>
    </font>
    <font>
      <sz val="8"/>
      <color rgb="FF969696"/>
      <name val="Arial CE"/>
      <family val="0"/>
      <charset val="1"/>
    </font>
    <font>
      <b val="true"/>
      <sz val="12"/>
      <color rgb="FF800000"/>
      <name val="Arial CE"/>
      <family val="0"/>
      <charset val="1"/>
    </font>
    <font>
      <sz val="12"/>
      <color rgb="FF003366"/>
      <name val="Arial CE"/>
      <family val="0"/>
      <charset val="1"/>
    </font>
    <font>
      <sz val="10"/>
      <color rgb="FF003366"/>
      <name val="Arial CE"/>
      <family val="0"/>
      <charset val="1"/>
    </font>
    <font>
      <sz val="8"/>
      <color rgb="FF960000"/>
      <name val="Arial CE"/>
      <family val="0"/>
      <charset val="1"/>
    </font>
    <font>
      <b val="true"/>
      <sz val="8"/>
      <name val="Arial CE"/>
      <family val="0"/>
      <charset val="1"/>
    </font>
    <font>
      <sz val="8"/>
      <color rgb="FF003366"/>
      <name val="Arial CE"/>
      <family val="0"/>
      <charset val="1"/>
    </font>
    <font>
      <sz val="7"/>
      <color rgb="FF969696"/>
      <name val="Arial CE"/>
      <family val="0"/>
      <charset val="1"/>
    </font>
    <font>
      <sz val="7"/>
      <name val="Arial CE"/>
      <family val="0"/>
      <charset val="1"/>
    </font>
    <font>
      <i val="true"/>
      <sz val="9"/>
      <color rgb="FF0000FF"/>
      <name val="Arial CE"/>
      <family val="0"/>
      <charset val="1"/>
    </font>
    <font>
      <i val="true"/>
      <sz val="8"/>
      <color rgb="FF0000FF"/>
      <name val="Arial CE"/>
      <family val="0"/>
      <charset val="1"/>
    </font>
    <font>
      <sz val="8"/>
      <color rgb="FF800080"/>
      <name val="Arial CE"/>
      <family val="0"/>
      <charset val="1"/>
    </font>
    <font>
      <sz val="8"/>
      <color rgb="FF505050"/>
      <name val="Arial CE"/>
      <family val="0"/>
      <charset val="1"/>
    </font>
    <font>
      <sz val="8"/>
      <color rgb="FFFF0000"/>
      <name val="Arial CE"/>
      <family val="0"/>
      <charset val="1"/>
    </font>
    <font>
      <b val="true"/>
      <sz val="9"/>
      <name val="Arial CE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BEBEBE"/>
        <bgColor rgb="FFD2D2D2"/>
      </patternFill>
    </fill>
    <fill>
      <patternFill patternType="solid">
        <fgColor rgb="FFD2D2D2"/>
        <bgColor rgb="FFBEBEBE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hair">
        <color rgb="FF969696"/>
      </left>
      <right/>
      <top style="hair">
        <color rgb="FF969696"/>
      </top>
      <bottom/>
      <diagonal/>
    </border>
    <border diagonalUp="false" diagonalDown="false">
      <left/>
      <right/>
      <top style="hair">
        <color rgb="FF969696"/>
      </top>
      <bottom/>
      <diagonal/>
    </border>
    <border diagonalUp="false" diagonalDown="false">
      <left/>
      <right style="hair">
        <color rgb="FF969696"/>
      </right>
      <top style="hair">
        <color rgb="FF969696"/>
      </top>
      <bottom/>
      <diagonal/>
    </border>
    <border diagonalUp="false" diagonalDown="false">
      <left/>
      <right style="hair">
        <color rgb="FF969696"/>
      </right>
      <top/>
      <bottom/>
      <diagonal/>
    </border>
    <border diagonalUp="false" diagonalDown="false">
      <left style="hair">
        <color rgb="FF969696"/>
      </left>
      <right/>
      <top style="hair">
        <color rgb="FF969696"/>
      </top>
      <bottom style="hair">
        <color rgb="FF969696"/>
      </bottom>
      <diagonal/>
    </border>
    <border diagonalUp="false" diagonalDown="false">
      <left/>
      <right/>
      <top style="hair">
        <color rgb="FF969696"/>
      </top>
      <bottom style="hair">
        <color rgb="FF969696"/>
      </bottom>
      <diagonal/>
    </border>
    <border diagonalUp="false" diagonalDown="false">
      <left/>
      <right style="hair">
        <color rgb="FF969696"/>
      </right>
      <top style="hair">
        <color rgb="FF969696"/>
      </top>
      <bottom style="hair">
        <color rgb="FF969696"/>
      </bottom>
      <diagonal/>
    </border>
    <border diagonalUp="false" diagonalDown="false">
      <left style="hair">
        <color rgb="FF969696"/>
      </left>
      <right/>
      <top/>
      <bottom/>
      <diagonal/>
    </border>
    <border diagonalUp="false" diagonalDown="false">
      <left style="hair">
        <color rgb="FF969696"/>
      </left>
      <right/>
      <top/>
      <bottom style="hair">
        <color rgb="FF969696"/>
      </bottom>
      <diagonal/>
    </border>
    <border diagonalUp="false" diagonalDown="false">
      <left/>
      <right/>
      <top/>
      <bottom style="hair">
        <color rgb="FF969696"/>
      </bottom>
      <diagonal/>
    </border>
    <border diagonalUp="false" diagonalDown="false">
      <left/>
      <right style="hair">
        <color rgb="FF969696"/>
      </right>
      <top/>
      <bottom style="hair">
        <color rgb="FF969696"/>
      </bottom>
      <diagonal/>
    </border>
    <border diagonalUp="false" diagonalDown="false"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0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2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2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2" fillId="2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7" fontId="9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8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3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5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7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1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4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4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2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4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2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2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24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24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24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24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2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3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3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3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7" fontId="8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5" fillId="3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5" fillId="3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5" fontId="1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8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8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8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28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9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9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9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29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9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3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30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2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2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2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5" fillId="0" borderId="2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0" borderId="2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5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5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6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5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5" fillId="0" borderId="2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5" fillId="0" borderId="2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5" fillId="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35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35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5" fillId="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0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7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37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7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8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71" fontId="3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8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71" fontId="3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3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3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3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0" fillId="0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0" fillId="0" borderId="2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0" fillId="0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40" fillId="0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EBEB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2D2D2"/>
      <rgbColor rgb="FF000080"/>
      <rgbColor rgb="FFFF00FF"/>
      <rgbColor rgb="FFFFFF00"/>
      <rgbColor rgb="FF00FFFF"/>
      <rgbColor rgb="FF800080"/>
      <rgbColor rgb="FF96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0505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6464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/><Relationship Id="rId2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/><Relationship Id="rId2" Type="http://schemas.openxmlformats.org/officeDocument/2006/relationships/image" Target="../media/image3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/><Relationship Id="rId2" Type="http://schemas.openxmlformats.org/officeDocument/2006/relationships/image" Target="../media/image4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/><Relationship Id="rId2" Type="http://schemas.openxmlformats.org/officeDocument/2006/relationships/image" Target="../media/image5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0</xdr:rowOff>
    </xdr:from>
    <xdr:to>
      <xdr:col>0</xdr:col>
      <xdr:colOff>285480</xdr:colOff>
      <xdr:row>1</xdr:row>
      <xdr:rowOff>123120</xdr:rowOff>
    </xdr:to>
    <xdr:pic>
      <xdr:nvPicPr>
        <xdr:cNvPr id="0" name="Picture 1" descr="">
          <a:hlinkClick r:id="rId1"/>
        </xdr:cNvPr>
        <xdr:cNvPicPr/>
      </xdr:nvPicPr>
      <xdr:blipFill>
        <a:blip r:embed="rId2"/>
        <a:stretch/>
      </xdr:blipFill>
      <xdr:spPr>
        <a:xfrm>
          <a:off x="0" y="0"/>
          <a:ext cx="285480" cy="2854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0</xdr:rowOff>
    </xdr:from>
    <xdr:to>
      <xdr:col>0</xdr:col>
      <xdr:colOff>285480</xdr:colOff>
      <xdr:row>1</xdr:row>
      <xdr:rowOff>123120</xdr:rowOff>
    </xdr:to>
    <xdr:pic>
      <xdr:nvPicPr>
        <xdr:cNvPr id="1" name="Picture 1" descr="">
          <a:hlinkClick r:id="rId1"/>
        </xdr:cNvPr>
        <xdr:cNvPicPr/>
      </xdr:nvPicPr>
      <xdr:blipFill>
        <a:blip r:embed="rId2"/>
        <a:stretch/>
      </xdr:blipFill>
      <xdr:spPr>
        <a:xfrm>
          <a:off x="0" y="0"/>
          <a:ext cx="285480" cy="2854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0</xdr:rowOff>
    </xdr:from>
    <xdr:to>
      <xdr:col>0</xdr:col>
      <xdr:colOff>285480</xdr:colOff>
      <xdr:row>1</xdr:row>
      <xdr:rowOff>123120</xdr:rowOff>
    </xdr:to>
    <xdr:pic>
      <xdr:nvPicPr>
        <xdr:cNvPr id="2" name="Picture 1" descr="">
          <a:hlinkClick r:id="rId1"/>
        </xdr:cNvPr>
        <xdr:cNvPicPr/>
      </xdr:nvPicPr>
      <xdr:blipFill>
        <a:blip r:embed="rId2"/>
        <a:stretch/>
      </xdr:blipFill>
      <xdr:spPr>
        <a:xfrm>
          <a:off x="0" y="0"/>
          <a:ext cx="285480" cy="2854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0</xdr:rowOff>
    </xdr:from>
    <xdr:to>
      <xdr:col>0</xdr:col>
      <xdr:colOff>285480</xdr:colOff>
      <xdr:row>1</xdr:row>
      <xdr:rowOff>123120</xdr:rowOff>
    </xdr:to>
    <xdr:pic>
      <xdr:nvPicPr>
        <xdr:cNvPr id="3" name="Picture 1" descr="">
          <a:hlinkClick r:id="rId1"/>
        </xdr:cNvPr>
        <xdr:cNvPicPr/>
      </xdr:nvPicPr>
      <xdr:blipFill>
        <a:blip r:embed="rId2"/>
        <a:stretch/>
      </xdr:blipFill>
      <xdr:spPr>
        <a:xfrm>
          <a:off x="0" y="0"/>
          <a:ext cx="285480" cy="2854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0</xdr:rowOff>
    </xdr:from>
    <xdr:to>
      <xdr:col>0</xdr:col>
      <xdr:colOff>286200</xdr:colOff>
      <xdr:row>1</xdr:row>
      <xdr:rowOff>142920</xdr:rowOff>
    </xdr:to>
    <xdr:pic>
      <xdr:nvPicPr>
        <xdr:cNvPr id="4" name="Picture 1" descr="">
          <a:hlinkClick r:id="rId1"/>
        </xdr:cNvPr>
        <xdr:cNvPicPr/>
      </xdr:nvPicPr>
      <xdr:blipFill>
        <a:blip r:embed="rId2"/>
        <a:stretch/>
      </xdr:blipFill>
      <xdr:spPr>
        <a:xfrm>
          <a:off x="0" y="0"/>
          <a:ext cx="286200" cy="28620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CM99"/>
  <sheetViews>
    <sheetView showFormulas="false" showGridLines="false" showRowColHeaders="true" showZeros="true" rightToLeft="false" tabSelected="true" showOutlineSymbols="true" defaultGridColor="true" view="normal" topLeftCell="A79" colorId="64" zoomScale="100" zoomScaleNormal="100" zoomScalePageLayoutView="100" workbookViewId="0">
      <selection pane="topLeft" activeCell="A1" activeCellId="0" sqref="A1"/>
    </sheetView>
  </sheetViews>
  <sheetFormatPr defaultColWidth="8.5078125" defaultRowHeight="12.8" zeroHeight="false" outlineLevelRow="0" outlineLevelCol="0"/>
  <cols>
    <col collapsed="false" customWidth="true" hidden="false" outlineLevel="0" max="1" min="1" style="0" width="8.34"/>
    <col collapsed="false" customWidth="true" hidden="false" outlineLevel="0" max="2" min="2" style="0" width="1.68"/>
    <col collapsed="false" customWidth="true" hidden="false" outlineLevel="0" max="3" min="3" style="0" width="4.16"/>
    <col collapsed="false" customWidth="true" hidden="false" outlineLevel="0" max="33" min="4" style="0" width="2.66"/>
    <col collapsed="false" customWidth="true" hidden="false" outlineLevel="0" max="34" min="34" style="0" width="3.34"/>
    <col collapsed="false" customWidth="true" hidden="false" outlineLevel="0" max="35" min="35" style="0" width="31.66"/>
    <col collapsed="false" customWidth="true" hidden="false" outlineLevel="0" max="37" min="36" style="0" width="2.5"/>
    <col collapsed="false" customWidth="true" hidden="false" outlineLevel="0" max="38" min="38" style="0" width="8.34"/>
    <col collapsed="false" customWidth="true" hidden="false" outlineLevel="0" max="39" min="39" style="0" width="3.34"/>
    <col collapsed="false" customWidth="true" hidden="false" outlineLevel="0" max="40" min="40" style="0" width="13.34"/>
    <col collapsed="false" customWidth="true" hidden="false" outlineLevel="0" max="41" min="41" style="0" width="7.5"/>
    <col collapsed="false" customWidth="true" hidden="false" outlineLevel="0" max="42" min="42" style="0" width="4.16"/>
    <col collapsed="false" customWidth="true" hidden="true" outlineLevel="0" max="43" min="43" style="0" width="15.66"/>
    <col collapsed="false" customWidth="true" hidden="false" outlineLevel="0" max="44" min="44" style="0" width="13.66"/>
    <col collapsed="false" customWidth="true" hidden="true" outlineLevel="0" max="47" min="45" style="0" width="25.83"/>
    <col collapsed="false" customWidth="true" hidden="true" outlineLevel="0" max="49" min="48" style="0" width="21.66"/>
    <col collapsed="false" customWidth="true" hidden="true" outlineLevel="0" max="51" min="50" style="0" width="25"/>
    <col collapsed="false" customWidth="true" hidden="true" outlineLevel="0" max="52" min="52" style="0" width="21.66"/>
    <col collapsed="false" customWidth="true" hidden="true" outlineLevel="0" max="53" min="53" style="0" width="19.15"/>
    <col collapsed="false" customWidth="true" hidden="true" outlineLevel="0" max="54" min="54" style="0" width="25"/>
    <col collapsed="false" customWidth="true" hidden="true" outlineLevel="0" max="55" min="55" style="0" width="21.66"/>
    <col collapsed="false" customWidth="true" hidden="true" outlineLevel="0" max="56" min="56" style="0" width="19.15"/>
    <col collapsed="false" customWidth="true" hidden="false" outlineLevel="0" max="57" min="57" style="0" width="66.5"/>
    <col collapsed="false" customWidth="true" hidden="true" outlineLevel="0" max="91" min="71" style="0" width="9.34"/>
  </cols>
  <sheetData>
    <row r="1" customFormat="false" ht="12.8" hidden="false" customHeight="false" outlineLevel="0" collapsed="false">
      <c r="A1" s="1" t="s">
        <v>0</v>
      </c>
      <c r="AZ1" s="1"/>
      <c r="BA1" s="1" t="s">
        <v>1</v>
      </c>
      <c r="BB1" s="1" t="s">
        <v>2</v>
      </c>
      <c r="BT1" s="1" t="s">
        <v>3</v>
      </c>
      <c r="BU1" s="1" t="s">
        <v>3</v>
      </c>
      <c r="BV1" s="1" t="s">
        <v>4</v>
      </c>
    </row>
    <row r="2" customFormat="false" ht="36.95" hidden="false" customHeight="true" outlineLevel="0" collapsed="false"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S2" s="3" t="s">
        <v>5</v>
      </c>
      <c r="BT2" s="3" t="s">
        <v>6</v>
      </c>
    </row>
    <row r="3" customFormat="false" ht="6.95" hidden="false" customHeight="true" outlineLevel="0" collapsed="false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6"/>
      <c r="BS3" s="3" t="s">
        <v>5</v>
      </c>
      <c r="BT3" s="3" t="s">
        <v>7</v>
      </c>
    </row>
    <row r="4" customFormat="false" ht="24.95" hidden="false" customHeight="true" outlineLevel="0" collapsed="false">
      <c r="B4" s="7"/>
      <c r="C4" s="8"/>
      <c r="D4" s="9" t="s">
        <v>8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6"/>
      <c r="AS4" s="10" t="s">
        <v>9</v>
      </c>
      <c r="BS4" s="3" t="s">
        <v>10</v>
      </c>
    </row>
    <row r="5" customFormat="false" ht="12" hidden="false" customHeight="true" outlineLevel="0" collapsed="false">
      <c r="B5" s="7"/>
      <c r="C5" s="8"/>
      <c r="D5" s="11" t="s">
        <v>11</v>
      </c>
      <c r="E5" s="8"/>
      <c r="F5" s="8"/>
      <c r="G5" s="8"/>
      <c r="H5" s="8"/>
      <c r="I5" s="8"/>
      <c r="J5" s="8"/>
      <c r="K5" s="12" t="s">
        <v>12</v>
      </c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8"/>
      <c r="AQ5" s="8"/>
      <c r="AR5" s="6"/>
      <c r="BS5" s="3" t="s">
        <v>5</v>
      </c>
    </row>
    <row r="6" customFormat="false" ht="36.95" hidden="false" customHeight="true" outlineLevel="0" collapsed="false">
      <c r="B6" s="7"/>
      <c r="C6" s="8"/>
      <c r="D6" s="13" t="s">
        <v>13</v>
      </c>
      <c r="E6" s="8"/>
      <c r="F6" s="8"/>
      <c r="G6" s="8"/>
      <c r="H6" s="8"/>
      <c r="I6" s="8"/>
      <c r="J6" s="8"/>
      <c r="K6" s="14" t="s">
        <v>14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8"/>
      <c r="AQ6" s="8"/>
      <c r="AR6" s="6"/>
      <c r="BS6" s="3" t="s">
        <v>5</v>
      </c>
    </row>
    <row r="7" customFormat="false" ht="12" hidden="false" customHeight="true" outlineLevel="0" collapsed="false">
      <c r="B7" s="7"/>
      <c r="C7" s="8"/>
      <c r="D7" s="15" t="s">
        <v>15</v>
      </c>
      <c r="E7" s="8"/>
      <c r="F7" s="8"/>
      <c r="G7" s="8"/>
      <c r="H7" s="8"/>
      <c r="I7" s="8"/>
      <c r="J7" s="8"/>
      <c r="K7" s="16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15" t="s">
        <v>16</v>
      </c>
      <c r="AL7" s="8"/>
      <c r="AM7" s="8"/>
      <c r="AN7" s="16"/>
      <c r="AO7" s="8"/>
      <c r="AP7" s="8"/>
      <c r="AQ7" s="8"/>
      <c r="AR7" s="6"/>
      <c r="BS7" s="3" t="s">
        <v>5</v>
      </c>
    </row>
    <row r="8" customFormat="false" ht="12" hidden="false" customHeight="true" outlineLevel="0" collapsed="false">
      <c r="B8" s="7"/>
      <c r="C8" s="8"/>
      <c r="D8" s="15" t="s">
        <v>17</v>
      </c>
      <c r="E8" s="8"/>
      <c r="F8" s="8"/>
      <c r="G8" s="8"/>
      <c r="H8" s="8"/>
      <c r="I8" s="8"/>
      <c r="J8" s="8"/>
      <c r="K8" s="16" t="s">
        <v>18</v>
      </c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15" t="s">
        <v>19</v>
      </c>
      <c r="AL8" s="8"/>
      <c r="AM8" s="8"/>
      <c r="AN8" s="16" t="s">
        <v>20</v>
      </c>
      <c r="AO8" s="8"/>
      <c r="AP8" s="8"/>
      <c r="AQ8" s="8"/>
      <c r="AR8" s="6"/>
      <c r="BS8" s="3" t="s">
        <v>5</v>
      </c>
    </row>
    <row r="9" customFormat="false" ht="14.4" hidden="false" customHeight="true" outlineLevel="0" collapsed="false"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6"/>
      <c r="BS9" s="3" t="s">
        <v>5</v>
      </c>
    </row>
    <row r="10" customFormat="false" ht="12" hidden="false" customHeight="true" outlineLevel="0" collapsed="false">
      <c r="B10" s="7"/>
      <c r="C10" s="8"/>
      <c r="D10" s="15" t="s">
        <v>21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15" t="s">
        <v>22</v>
      </c>
      <c r="AL10" s="8"/>
      <c r="AM10" s="8"/>
      <c r="AN10" s="16"/>
      <c r="AO10" s="8"/>
      <c r="AP10" s="8"/>
      <c r="AQ10" s="8"/>
      <c r="AR10" s="6"/>
      <c r="BS10" s="3" t="s">
        <v>5</v>
      </c>
    </row>
    <row r="11" customFormat="false" ht="18.5" hidden="false" customHeight="true" outlineLevel="0" collapsed="false">
      <c r="B11" s="7"/>
      <c r="C11" s="8"/>
      <c r="D11" s="8"/>
      <c r="E11" s="16" t="s">
        <v>23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15" t="s">
        <v>24</v>
      </c>
      <c r="AL11" s="8"/>
      <c r="AM11" s="8"/>
      <c r="AN11" s="16"/>
      <c r="AO11" s="8"/>
      <c r="AP11" s="8"/>
      <c r="AQ11" s="8"/>
      <c r="AR11" s="6"/>
      <c r="BS11" s="3" t="s">
        <v>5</v>
      </c>
    </row>
    <row r="12" customFormat="false" ht="6.95" hidden="false" customHeight="true" outlineLevel="0" collapsed="false"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6"/>
      <c r="BS12" s="3" t="s">
        <v>5</v>
      </c>
    </row>
    <row r="13" customFormat="false" ht="12" hidden="false" customHeight="true" outlineLevel="0" collapsed="false">
      <c r="B13" s="7"/>
      <c r="C13" s="8"/>
      <c r="D13" s="15" t="s">
        <v>25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15" t="s">
        <v>22</v>
      </c>
      <c r="AL13" s="8"/>
      <c r="AM13" s="8"/>
      <c r="AN13" s="16"/>
      <c r="AO13" s="8"/>
      <c r="AP13" s="8"/>
      <c r="AQ13" s="8"/>
      <c r="AR13" s="6"/>
      <c r="BS13" s="3" t="s">
        <v>5</v>
      </c>
    </row>
    <row r="14" customFormat="false" ht="12.8" hidden="false" customHeight="false" outlineLevel="0" collapsed="false">
      <c r="B14" s="7"/>
      <c r="C14" s="8"/>
      <c r="D14" s="8"/>
      <c r="E14" s="16" t="s">
        <v>26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15" t="s">
        <v>24</v>
      </c>
      <c r="AL14" s="8"/>
      <c r="AM14" s="8"/>
      <c r="AN14" s="16"/>
      <c r="AO14" s="8"/>
      <c r="AP14" s="8"/>
      <c r="AQ14" s="8"/>
      <c r="AR14" s="6"/>
      <c r="BS14" s="3" t="s">
        <v>5</v>
      </c>
    </row>
    <row r="15" customFormat="false" ht="6.95" hidden="false" customHeight="true" outlineLevel="0" collapsed="false"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6"/>
      <c r="BS15" s="3" t="s">
        <v>3</v>
      </c>
    </row>
    <row r="16" customFormat="false" ht="12" hidden="false" customHeight="true" outlineLevel="0" collapsed="false">
      <c r="B16" s="7"/>
      <c r="C16" s="8"/>
      <c r="D16" s="15" t="s">
        <v>27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15" t="s">
        <v>22</v>
      </c>
      <c r="AL16" s="8"/>
      <c r="AM16" s="8"/>
      <c r="AN16" s="16"/>
      <c r="AO16" s="8"/>
      <c r="AP16" s="8"/>
      <c r="AQ16" s="8"/>
      <c r="AR16" s="6"/>
      <c r="BS16" s="3" t="s">
        <v>3</v>
      </c>
    </row>
    <row r="17" customFormat="false" ht="18.5" hidden="false" customHeight="true" outlineLevel="0" collapsed="false">
      <c r="B17" s="7"/>
      <c r="C17" s="8"/>
      <c r="D17" s="8"/>
      <c r="E17" s="16" t="s">
        <v>26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15" t="s">
        <v>24</v>
      </c>
      <c r="AL17" s="8"/>
      <c r="AM17" s="8"/>
      <c r="AN17" s="16"/>
      <c r="AO17" s="8"/>
      <c r="AP17" s="8"/>
      <c r="AQ17" s="8"/>
      <c r="AR17" s="6"/>
      <c r="BS17" s="3" t="s">
        <v>28</v>
      </c>
    </row>
    <row r="18" customFormat="false" ht="6.95" hidden="false" customHeight="true" outlineLevel="0" collapsed="false"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6"/>
      <c r="BS18" s="3" t="s">
        <v>5</v>
      </c>
    </row>
    <row r="19" customFormat="false" ht="12" hidden="false" customHeight="true" outlineLevel="0" collapsed="false">
      <c r="B19" s="7"/>
      <c r="C19" s="8"/>
      <c r="D19" s="15" t="s">
        <v>29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15" t="s">
        <v>22</v>
      </c>
      <c r="AL19" s="8"/>
      <c r="AM19" s="8"/>
      <c r="AN19" s="16"/>
      <c r="AO19" s="8"/>
      <c r="AP19" s="8"/>
      <c r="AQ19" s="8"/>
      <c r="AR19" s="6"/>
      <c r="BS19" s="3" t="s">
        <v>5</v>
      </c>
    </row>
    <row r="20" customFormat="false" ht="18.5" hidden="false" customHeight="true" outlineLevel="0" collapsed="false">
      <c r="B20" s="7"/>
      <c r="C20" s="8"/>
      <c r="D20" s="8"/>
      <c r="E20" s="16" t="s">
        <v>26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15" t="s">
        <v>24</v>
      </c>
      <c r="AL20" s="8"/>
      <c r="AM20" s="8"/>
      <c r="AN20" s="16"/>
      <c r="AO20" s="8"/>
      <c r="AP20" s="8"/>
      <c r="AQ20" s="8"/>
      <c r="AR20" s="6"/>
      <c r="BS20" s="3" t="s">
        <v>28</v>
      </c>
    </row>
    <row r="21" customFormat="false" ht="6.95" hidden="false" customHeight="true" outlineLevel="0" collapsed="false"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6"/>
    </row>
    <row r="22" customFormat="false" ht="12" hidden="false" customHeight="true" outlineLevel="0" collapsed="false">
      <c r="B22" s="7"/>
      <c r="C22" s="8"/>
      <c r="D22" s="15" t="s">
        <v>30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6"/>
    </row>
    <row r="23" customFormat="false" ht="16.5" hidden="false" customHeight="true" outlineLevel="0" collapsed="false">
      <c r="B23" s="7"/>
      <c r="C23" s="8"/>
      <c r="D23" s="8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8"/>
      <c r="AP23" s="8"/>
      <c r="AQ23" s="8"/>
      <c r="AR23" s="6"/>
    </row>
    <row r="24" customFormat="false" ht="6.95" hidden="false" customHeight="true" outlineLevel="0" collapsed="false"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6"/>
    </row>
    <row r="25" customFormat="false" ht="6.95" hidden="false" customHeight="true" outlineLevel="0" collapsed="false">
      <c r="B25" s="7"/>
      <c r="C25" s="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8"/>
      <c r="AQ25" s="8"/>
      <c r="AR25" s="6"/>
    </row>
    <row r="26" s="26" customFormat="true" ht="25.9" hidden="false" customHeight="true" outlineLevel="0" collapsed="false">
      <c r="A26" s="19"/>
      <c r="B26" s="20"/>
      <c r="C26" s="21"/>
      <c r="D26" s="22" t="s">
        <v>31</v>
      </c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4" t="n">
        <f aca="false">ROUND(AG94,2)</f>
        <v>2918006.18</v>
      </c>
      <c r="AL26" s="24"/>
      <c r="AM26" s="24"/>
      <c r="AN26" s="24"/>
      <c r="AO26" s="24"/>
      <c r="AP26" s="21"/>
      <c r="AQ26" s="21"/>
      <c r="AR26" s="25"/>
      <c r="BE26" s="19"/>
    </row>
    <row r="27" s="26" customFormat="true" ht="6.95" hidden="false" customHeight="true" outlineLevel="0" collapsed="false">
      <c r="A27" s="19"/>
      <c r="B27" s="20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5"/>
      <c r="BE27" s="19"/>
    </row>
    <row r="28" s="26" customFormat="true" ht="12.8" hidden="false" customHeight="false" outlineLevel="0" collapsed="false">
      <c r="A28" s="19"/>
      <c r="B28" s="20"/>
      <c r="C28" s="21"/>
      <c r="D28" s="21"/>
      <c r="E28" s="21"/>
      <c r="F28" s="21"/>
      <c r="G28" s="21"/>
      <c r="H28" s="21"/>
      <c r="I28" s="21"/>
      <c r="J28" s="21"/>
      <c r="K28" s="21"/>
      <c r="L28" s="27" t="s">
        <v>32</v>
      </c>
      <c r="M28" s="27"/>
      <c r="N28" s="27"/>
      <c r="O28" s="27"/>
      <c r="P28" s="27"/>
      <c r="Q28" s="21"/>
      <c r="R28" s="21"/>
      <c r="S28" s="21"/>
      <c r="T28" s="21"/>
      <c r="U28" s="21"/>
      <c r="V28" s="21"/>
      <c r="W28" s="27" t="s">
        <v>33</v>
      </c>
      <c r="X28" s="27"/>
      <c r="Y28" s="27"/>
      <c r="Z28" s="27"/>
      <c r="AA28" s="27"/>
      <c r="AB28" s="27"/>
      <c r="AC28" s="27"/>
      <c r="AD28" s="27"/>
      <c r="AE28" s="27"/>
      <c r="AF28" s="21"/>
      <c r="AG28" s="21"/>
      <c r="AH28" s="21"/>
      <c r="AI28" s="21"/>
      <c r="AJ28" s="21"/>
      <c r="AK28" s="27" t="s">
        <v>34</v>
      </c>
      <c r="AL28" s="27"/>
      <c r="AM28" s="27"/>
      <c r="AN28" s="27"/>
      <c r="AO28" s="27"/>
      <c r="AP28" s="21"/>
      <c r="AQ28" s="21"/>
      <c r="AR28" s="25"/>
      <c r="BE28" s="19"/>
    </row>
    <row r="29" s="28" customFormat="true" ht="14.4" hidden="false" customHeight="true" outlineLevel="0" collapsed="false">
      <c r="B29" s="29"/>
      <c r="C29" s="30"/>
      <c r="D29" s="15" t="s">
        <v>35</v>
      </c>
      <c r="E29" s="30"/>
      <c r="F29" s="15" t="s">
        <v>36</v>
      </c>
      <c r="G29" s="30"/>
      <c r="H29" s="30"/>
      <c r="I29" s="30"/>
      <c r="J29" s="30"/>
      <c r="K29" s="30"/>
      <c r="L29" s="31" t="n">
        <v>0.21</v>
      </c>
      <c r="M29" s="31"/>
      <c r="N29" s="31"/>
      <c r="O29" s="31"/>
      <c r="P29" s="31"/>
      <c r="Q29" s="30"/>
      <c r="R29" s="30"/>
      <c r="S29" s="30"/>
      <c r="T29" s="30"/>
      <c r="U29" s="30"/>
      <c r="V29" s="30"/>
      <c r="W29" s="32" t="n">
        <f aca="false">ROUND(AZ94, 2)</f>
        <v>2918006.18</v>
      </c>
      <c r="X29" s="32"/>
      <c r="Y29" s="32"/>
      <c r="Z29" s="32"/>
      <c r="AA29" s="32"/>
      <c r="AB29" s="32"/>
      <c r="AC29" s="32"/>
      <c r="AD29" s="32"/>
      <c r="AE29" s="32"/>
      <c r="AF29" s="30"/>
      <c r="AG29" s="30"/>
      <c r="AH29" s="30"/>
      <c r="AI29" s="30"/>
      <c r="AJ29" s="30"/>
      <c r="AK29" s="32" t="n">
        <f aca="false">ROUND(AV94, 2)</f>
        <v>612781.3</v>
      </c>
      <c r="AL29" s="32"/>
      <c r="AM29" s="32"/>
      <c r="AN29" s="32"/>
      <c r="AO29" s="32"/>
      <c r="AP29" s="30"/>
      <c r="AQ29" s="30"/>
      <c r="AR29" s="33"/>
    </row>
    <row r="30" s="28" customFormat="true" ht="14.4" hidden="false" customHeight="true" outlineLevel="0" collapsed="false">
      <c r="B30" s="29"/>
      <c r="C30" s="30"/>
      <c r="D30" s="30"/>
      <c r="E30" s="30"/>
      <c r="F30" s="15" t="s">
        <v>37</v>
      </c>
      <c r="G30" s="30"/>
      <c r="H30" s="30"/>
      <c r="I30" s="30"/>
      <c r="J30" s="30"/>
      <c r="K30" s="30"/>
      <c r="L30" s="31" t="n">
        <v>0.15</v>
      </c>
      <c r="M30" s="31"/>
      <c r="N30" s="31"/>
      <c r="O30" s="31"/>
      <c r="P30" s="31"/>
      <c r="Q30" s="30"/>
      <c r="R30" s="30"/>
      <c r="S30" s="30"/>
      <c r="T30" s="30"/>
      <c r="U30" s="30"/>
      <c r="V30" s="30"/>
      <c r="W30" s="32" t="n">
        <f aca="false">ROUND(BA94, 2)</f>
        <v>0</v>
      </c>
      <c r="X30" s="32"/>
      <c r="Y30" s="32"/>
      <c r="Z30" s="32"/>
      <c r="AA30" s="32"/>
      <c r="AB30" s="32"/>
      <c r="AC30" s="32"/>
      <c r="AD30" s="32"/>
      <c r="AE30" s="32"/>
      <c r="AF30" s="30"/>
      <c r="AG30" s="30"/>
      <c r="AH30" s="30"/>
      <c r="AI30" s="30"/>
      <c r="AJ30" s="30"/>
      <c r="AK30" s="32" t="n">
        <f aca="false">ROUND(AW94, 2)</f>
        <v>0</v>
      </c>
      <c r="AL30" s="32"/>
      <c r="AM30" s="32"/>
      <c r="AN30" s="32"/>
      <c r="AO30" s="32"/>
      <c r="AP30" s="30"/>
      <c r="AQ30" s="30"/>
      <c r="AR30" s="33"/>
    </row>
    <row r="31" s="28" customFormat="true" ht="14.4" hidden="true" customHeight="true" outlineLevel="0" collapsed="false">
      <c r="B31" s="29"/>
      <c r="C31" s="30"/>
      <c r="D31" s="30"/>
      <c r="E31" s="30"/>
      <c r="F31" s="15" t="s">
        <v>38</v>
      </c>
      <c r="G31" s="30"/>
      <c r="H31" s="30"/>
      <c r="I31" s="30"/>
      <c r="J31" s="30"/>
      <c r="K31" s="30"/>
      <c r="L31" s="31" t="n">
        <v>0.21</v>
      </c>
      <c r="M31" s="31"/>
      <c r="N31" s="31"/>
      <c r="O31" s="31"/>
      <c r="P31" s="31"/>
      <c r="Q31" s="30"/>
      <c r="R31" s="30"/>
      <c r="S31" s="30"/>
      <c r="T31" s="30"/>
      <c r="U31" s="30"/>
      <c r="V31" s="30"/>
      <c r="W31" s="32" t="n">
        <f aca="false">ROUND(BB94, 2)</f>
        <v>0</v>
      </c>
      <c r="X31" s="32"/>
      <c r="Y31" s="32"/>
      <c r="Z31" s="32"/>
      <c r="AA31" s="32"/>
      <c r="AB31" s="32"/>
      <c r="AC31" s="32"/>
      <c r="AD31" s="32"/>
      <c r="AE31" s="32"/>
      <c r="AF31" s="30"/>
      <c r="AG31" s="30"/>
      <c r="AH31" s="30"/>
      <c r="AI31" s="30"/>
      <c r="AJ31" s="30"/>
      <c r="AK31" s="32" t="n">
        <v>0</v>
      </c>
      <c r="AL31" s="32"/>
      <c r="AM31" s="32"/>
      <c r="AN31" s="32"/>
      <c r="AO31" s="32"/>
      <c r="AP31" s="30"/>
      <c r="AQ31" s="30"/>
      <c r="AR31" s="33"/>
    </row>
    <row r="32" s="28" customFormat="true" ht="14.4" hidden="true" customHeight="true" outlineLevel="0" collapsed="false">
      <c r="B32" s="29"/>
      <c r="C32" s="30"/>
      <c r="D32" s="30"/>
      <c r="E32" s="30"/>
      <c r="F32" s="15" t="s">
        <v>39</v>
      </c>
      <c r="G32" s="30"/>
      <c r="H32" s="30"/>
      <c r="I32" s="30"/>
      <c r="J32" s="30"/>
      <c r="K32" s="30"/>
      <c r="L32" s="31" t="n">
        <v>0.15</v>
      </c>
      <c r="M32" s="31"/>
      <c r="N32" s="31"/>
      <c r="O32" s="31"/>
      <c r="P32" s="31"/>
      <c r="Q32" s="30"/>
      <c r="R32" s="30"/>
      <c r="S32" s="30"/>
      <c r="T32" s="30"/>
      <c r="U32" s="30"/>
      <c r="V32" s="30"/>
      <c r="W32" s="32" t="n">
        <f aca="false">ROUND(BC94, 2)</f>
        <v>0</v>
      </c>
      <c r="X32" s="32"/>
      <c r="Y32" s="32"/>
      <c r="Z32" s="32"/>
      <c r="AA32" s="32"/>
      <c r="AB32" s="32"/>
      <c r="AC32" s="32"/>
      <c r="AD32" s="32"/>
      <c r="AE32" s="32"/>
      <c r="AF32" s="30"/>
      <c r="AG32" s="30"/>
      <c r="AH32" s="30"/>
      <c r="AI32" s="30"/>
      <c r="AJ32" s="30"/>
      <c r="AK32" s="32" t="n">
        <v>0</v>
      </c>
      <c r="AL32" s="32"/>
      <c r="AM32" s="32"/>
      <c r="AN32" s="32"/>
      <c r="AO32" s="32"/>
      <c r="AP32" s="30"/>
      <c r="AQ32" s="30"/>
      <c r="AR32" s="33"/>
    </row>
    <row r="33" s="28" customFormat="true" ht="14.4" hidden="true" customHeight="true" outlineLevel="0" collapsed="false">
      <c r="B33" s="29"/>
      <c r="C33" s="30"/>
      <c r="D33" s="30"/>
      <c r="E33" s="30"/>
      <c r="F33" s="15" t="s">
        <v>40</v>
      </c>
      <c r="G33" s="30"/>
      <c r="H33" s="30"/>
      <c r="I33" s="30"/>
      <c r="J33" s="30"/>
      <c r="K33" s="30"/>
      <c r="L33" s="31" t="n">
        <v>0</v>
      </c>
      <c r="M33" s="31"/>
      <c r="N33" s="31"/>
      <c r="O33" s="31"/>
      <c r="P33" s="31"/>
      <c r="Q33" s="30"/>
      <c r="R33" s="30"/>
      <c r="S33" s="30"/>
      <c r="T33" s="30"/>
      <c r="U33" s="30"/>
      <c r="V33" s="30"/>
      <c r="W33" s="32" t="n">
        <f aca="false">ROUND(BD94, 2)</f>
        <v>0</v>
      </c>
      <c r="X33" s="32"/>
      <c r="Y33" s="32"/>
      <c r="Z33" s="32"/>
      <c r="AA33" s="32"/>
      <c r="AB33" s="32"/>
      <c r="AC33" s="32"/>
      <c r="AD33" s="32"/>
      <c r="AE33" s="32"/>
      <c r="AF33" s="30"/>
      <c r="AG33" s="30"/>
      <c r="AH33" s="30"/>
      <c r="AI33" s="30"/>
      <c r="AJ33" s="30"/>
      <c r="AK33" s="32" t="n">
        <v>0</v>
      </c>
      <c r="AL33" s="32"/>
      <c r="AM33" s="32"/>
      <c r="AN33" s="32"/>
      <c r="AO33" s="32"/>
      <c r="AP33" s="30"/>
      <c r="AQ33" s="30"/>
      <c r="AR33" s="33"/>
    </row>
    <row r="34" s="26" customFormat="true" ht="6.95" hidden="false" customHeight="true" outlineLevel="0" collapsed="false">
      <c r="A34" s="19"/>
      <c r="B34" s="20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5"/>
      <c r="BE34" s="19"/>
    </row>
    <row r="35" s="26" customFormat="true" ht="25.9" hidden="false" customHeight="true" outlineLevel="0" collapsed="false">
      <c r="A35" s="19"/>
      <c r="B35" s="20"/>
      <c r="C35" s="34"/>
      <c r="D35" s="35" t="s">
        <v>41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42</v>
      </c>
      <c r="U35" s="36"/>
      <c r="V35" s="36"/>
      <c r="W35" s="36"/>
      <c r="X35" s="38" t="s">
        <v>43</v>
      </c>
      <c r="Y35" s="38"/>
      <c r="Z35" s="38"/>
      <c r="AA35" s="38"/>
      <c r="AB35" s="38"/>
      <c r="AC35" s="36"/>
      <c r="AD35" s="36"/>
      <c r="AE35" s="36"/>
      <c r="AF35" s="36"/>
      <c r="AG35" s="36"/>
      <c r="AH35" s="36"/>
      <c r="AI35" s="36"/>
      <c r="AJ35" s="36"/>
      <c r="AK35" s="39" t="n">
        <f aca="false">SUM(AK26:AK33)</f>
        <v>3530787.48</v>
      </c>
      <c r="AL35" s="39"/>
      <c r="AM35" s="39"/>
      <c r="AN35" s="39"/>
      <c r="AO35" s="39"/>
      <c r="AP35" s="34"/>
      <c r="AQ35" s="34"/>
      <c r="AR35" s="25"/>
      <c r="BE35" s="19"/>
    </row>
    <row r="36" s="26" customFormat="true" ht="6.95" hidden="false" customHeight="true" outlineLevel="0" collapsed="false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5"/>
      <c r="BE36" s="19"/>
    </row>
    <row r="37" s="26" customFormat="true" ht="14.4" hidden="false" customHeight="true" outlineLevel="0" collapsed="false">
      <c r="A37" s="19"/>
      <c r="B37" s="20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5"/>
      <c r="BE37" s="19"/>
    </row>
    <row r="38" customFormat="false" ht="14.4" hidden="false" customHeight="true" outlineLevel="0" collapsed="false"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6"/>
    </row>
    <row r="39" customFormat="false" ht="14.4" hidden="false" customHeight="true" outlineLevel="0" collapsed="false"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6"/>
    </row>
    <row r="40" customFormat="false" ht="14.4" hidden="false" customHeight="true" outlineLevel="0" collapsed="false">
      <c r="B40" s="7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6"/>
    </row>
    <row r="41" customFormat="false" ht="14.4" hidden="false" customHeight="true" outlineLevel="0" collapsed="false">
      <c r="B41" s="7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6"/>
    </row>
    <row r="42" customFormat="false" ht="14.4" hidden="false" customHeight="true" outlineLevel="0" collapsed="false">
      <c r="B42" s="7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6"/>
    </row>
    <row r="43" customFormat="false" ht="14.4" hidden="false" customHeight="true" outlineLevel="0" collapsed="false">
      <c r="B43" s="7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6"/>
    </row>
    <row r="44" customFormat="false" ht="14.4" hidden="false" customHeight="true" outlineLevel="0" collapsed="false">
      <c r="B44" s="7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6"/>
    </row>
    <row r="45" customFormat="false" ht="14.4" hidden="false" customHeight="true" outlineLevel="0" collapsed="false">
      <c r="B45" s="7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6"/>
    </row>
    <row r="46" customFormat="false" ht="14.4" hidden="false" customHeight="true" outlineLevel="0" collapsed="false">
      <c r="B46" s="7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6"/>
    </row>
    <row r="47" customFormat="false" ht="14.4" hidden="false" customHeight="true" outlineLevel="0" collapsed="false">
      <c r="B47" s="7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6"/>
    </row>
    <row r="48" customFormat="false" ht="14.4" hidden="false" customHeight="true" outlineLevel="0" collapsed="false">
      <c r="B48" s="7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6"/>
    </row>
    <row r="49" s="26" customFormat="true" ht="14.4" hidden="false" customHeight="true" outlineLevel="0" collapsed="false">
      <c r="B49" s="40"/>
      <c r="C49" s="41"/>
      <c r="D49" s="42" t="s">
        <v>44</v>
      </c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2" t="s">
        <v>45</v>
      </c>
      <c r="AI49" s="43"/>
      <c r="AJ49" s="43"/>
      <c r="AK49" s="43"/>
      <c r="AL49" s="43"/>
      <c r="AM49" s="43"/>
      <c r="AN49" s="43"/>
      <c r="AO49" s="43"/>
      <c r="AP49" s="41"/>
      <c r="AQ49" s="41"/>
      <c r="AR49" s="44"/>
    </row>
    <row r="50" customFormat="false" ht="12.8" hidden="false" customHeight="false" outlineLevel="0" collapsed="false">
      <c r="B50" s="7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6"/>
    </row>
    <row r="51" customFormat="false" ht="12.8" hidden="false" customHeight="false" outlineLevel="0" collapsed="false">
      <c r="B51" s="7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6"/>
    </row>
    <row r="52" customFormat="false" ht="12.8" hidden="false" customHeight="false" outlineLevel="0" collapsed="false">
      <c r="B52" s="7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6"/>
    </row>
    <row r="53" customFormat="false" ht="12.8" hidden="false" customHeight="false" outlineLevel="0" collapsed="false">
      <c r="B53" s="7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6"/>
    </row>
    <row r="54" customFormat="false" ht="12.8" hidden="false" customHeight="false" outlineLevel="0" collapsed="false">
      <c r="B54" s="7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6"/>
    </row>
    <row r="55" customFormat="false" ht="12.8" hidden="false" customHeight="false" outlineLevel="0" collapsed="false">
      <c r="B55" s="7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6"/>
    </row>
    <row r="56" customFormat="false" ht="12.8" hidden="false" customHeight="false" outlineLevel="0" collapsed="false">
      <c r="B56" s="7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6"/>
    </row>
    <row r="57" customFormat="false" ht="12.8" hidden="false" customHeight="false" outlineLevel="0" collapsed="false">
      <c r="B57" s="7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6"/>
    </row>
    <row r="58" customFormat="false" ht="12.8" hidden="false" customHeight="false" outlineLevel="0" collapsed="false">
      <c r="B58" s="7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6"/>
    </row>
    <row r="59" customFormat="false" ht="12.8" hidden="false" customHeight="false" outlineLevel="0" collapsed="false">
      <c r="B59" s="7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6"/>
    </row>
    <row r="60" s="26" customFormat="true" ht="12.8" hidden="false" customHeight="false" outlineLevel="0" collapsed="false">
      <c r="A60" s="19"/>
      <c r="B60" s="20"/>
      <c r="C60" s="21"/>
      <c r="D60" s="45" t="s">
        <v>46</v>
      </c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45" t="s">
        <v>47</v>
      </c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45" t="s">
        <v>46</v>
      </c>
      <c r="AI60" s="23"/>
      <c r="AJ60" s="23"/>
      <c r="AK60" s="23"/>
      <c r="AL60" s="23"/>
      <c r="AM60" s="45" t="s">
        <v>47</v>
      </c>
      <c r="AN60" s="23"/>
      <c r="AO60" s="23"/>
      <c r="AP60" s="21"/>
      <c r="AQ60" s="21"/>
      <c r="AR60" s="25"/>
      <c r="BE60" s="19"/>
    </row>
    <row r="61" customFormat="false" ht="12.8" hidden="false" customHeight="false" outlineLevel="0" collapsed="false">
      <c r="B61" s="7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6"/>
    </row>
    <row r="62" customFormat="false" ht="12.8" hidden="false" customHeight="false" outlineLevel="0" collapsed="false">
      <c r="B62" s="7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6"/>
    </row>
    <row r="63" customFormat="false" ht="12.8" hidden="false" customHeight="false" outlineLevel="0" collapsed="false">
      <c r="B63" s="7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6"/>
    </row>
    <row r="64" s="26" customFormat="true" ht="12.8" hidden="false" customHeight="false" outlineLevel="0" collapsed="false">
      <c r="A64" s="19"/>
      <c r="B64" s="20"/>
      <c r="C64" s="21"/>
      <c r="D64" s="42" t="s">
        <v>48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2" t="s">
        <v>49</v>
      </c>
      <c r="AI64" s="46"/>
      <c r="AJ64" s="46"/>
      <c r="AK64" s="46"/>
      <c r="AL64" s="46"/>
      <c r="AM64" s="46"/>
      <c r="AN64" s="46"/>
      <c r="AO64" s="46"/>
      <c r="AP64" s="21"/>
      <c r="AQ64" s="21"/>
      <c r="AR64" s="25"/>
      <c r="BE64" s="19"/>
    </row>
    <row r="65" customFormat="false" ht="12.8" hidden="false" customHeight="false" outlineLevel="0" collapsed="false">
      <c r="B65" s="7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6"/>
    </row>
    <row r="66" customFormat="false" ht="12.8" hidden="false" customHeight="false" outlineLevel="0" collapsed="false">
      <c r="B66" s="7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6"/>
    </row>
    <row r="67" customFormat="false" ht="12.8" hidden="false" customHeight="false" outlineLevel="0" collapsed="false">
      <c r="B67" s="7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6"/>
    </row>
    <row r="68" customFormat="false" ht="12.8" hidden="false" customHeight="false" outlineLevel="0" collapsed="false">
      <c r="B68" s="7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6"/>
    </row>
    <row r="69" customFormat="false" ht="12.8" hidden="false" customHeight="false" outlineLevel="0" collapsed="false">
      <c r="B69" s="7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6"/>
    </row>
    <row r="70" customFormat="false" ht="12.8" hidden="false" customHeight="false" outlineLevel="0" collapsed="false">
      <c r="B70" s="7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6"/>
    </row>
    <row r="71" customFormat="false" ht="12.8" hidden="false" customHeight="false" outlineLevel="0" collapsed="false">
      <c r="B71" s="7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6"/>
    </row>
    <row r="72" customFormat="false" ht="12.8" hidden="false" customHeight="false" outlineLevel="0" collapsed="false">
      <c r="B72" s="7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6"/>
    </row>
    <row r="73" customFormat="false" ht="12.8" hidden="false" customHeight="false" outlineLevel="0" collapsed="false">
      <c r="B73" s="7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6"/>
    </row>
    <row r="74" customFormat="false" ht="12.8" hidden="false" customHeight="false" outlineLevel="0" collapsed="false">
      <c r="B74" s="7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6"/>
    </row>
    <row r="75" s="26" customFormat="true" ht="12.8" hidden="false" customHeight="false" outlineLevel="0" collapsed="false">
      <c r="A75" s="19"/>
      <c r="B75" s="20"/>
      <c r="C75" s="21"/>
      <c r="D75" s="45" t="s">
        <v>46</v>
      </c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45" t="s">
        <v>47</v>
      </c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45" t="s">
        <v>46</v>
      </c>
      <c r="AI75" s="23"/>
      <c r="AJ75" s="23"/>
      <c r="AK75" s="23"/>
      <c r="AL75" s="23"/>
      <c r="AM75" s="45" t="s">
        <v>47</v>
      </c>
      <c r="AN75" s="23"/>
      <c r="AO75" s="23"/>
      <c r="AP75" s="21"/>
      <c r="AQ75" s="21"/>
      <c r="AR75" s="25"/>
      <c r="BE75" s="19"/>
    </row>
    <row r="76" s="26" customFormat="true" ht="12.8" hidden="false" customHeight="false" outlineLevel="0" collapsed="false">
      <c r="A76" s="19"/>
      <c r="B76" s="20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5"/>
      <c r="BE76" s="19"/>
    </row>
    <row r="77" s="26" customFormat="true" ht="6.95" hidden="false" customHeight="true" outlineLevel="0" collapsed="false">
      <c r="A77" s="1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25"/>
      <c r="BE77" s="19"/>
    </row>
    <row r="81" s="26" customFormat="true" ht="6.95" hidden="false" customHeight="true" outlineLevel="0" collapsed="false">
      <c r="A81" s="1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25"/>
      <c r="BE81" s="19"/>
    </row>
    <row r="82" s="26" customFormat="true" ht="24.95" hidden="false" customHeight="true" outlineLevel="0" collapsed="false">
      <c r="A82" s="19"/>
      <c r="B82" s="20"/>
      <c r="C82" s="9" t="s">
        <v>50</v>
      </c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5"/>
      <c r="BE82" s="19"/>
    </row>
    <row r="83" s="26" customFormat="true" ht="6.95" hidden="false" customHeight="true" outlineLevel="0" collapsed="false">
      <c r="A83" s="19"/>
      <c r="B83" s="20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5"/>
      <c r="BE83" s="19"/>
    </row>
    <row r="84" s="51" customFormat="true" ht="12" hidden="false" customHeight="true" outlineLevel="0" collapsed="false">
      <c r="B84" s="52"/>
      <c r="C84" s="15" t="s">
        <v>11</v>
      </c>
      <c r="D84" s="53"/>
      <c r="E84" s="53"/>
      <c r="F84" s="53"/>
      <c r="G84" s="53"/>
      <c r="H84" s="53"/>
      <c r="I84" s="53"/>
      <c r="J84" s="53"/>
      <c r="K84" s="53"/>
      <c r="L84" s="53" t="str">
        <f aca="false">K5</f>
        <v>IPR_004</v>
      </c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53"/>
      <c r="AP84" s="53"/>
      <c r="AQ84" s="53"/>
      <c r="AR84" s="54"/>
    </row>
    <row r="85" s="55" customFormat="true" ht="36.95" hidden="false" customHeight="true" outlineLevel="0" collapsed="false">
      <c r="B85" s="56"/>
      <c r="C85" s="57" t="s">
        <v>13</v>
      </c>
      <c r="D85" s="58"/>
      <c r="E85" s="58"/>
      <c r="F85" s="58"/>
      <c r="G85" s="58"/>
      <c r="H85" s="58"/>
      <c r="I85" s="58"/>
      <c r="J85" s="58"/>
      <c r="K85" s="58"/>
      <c r="L85" s="59" t="str">
        <f aca="false">K6</f>
        <v>Přístavba komunitního centra Lukáš</v>
      </c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8"/>
      <c r="AQ85" s="58"/>
      <c r="AR85" s="60"/>
    </row>
    <row r="86" s="26" customFormat="true" ht="6.95" hidden="false" customHeight="true" outlineLevel="0" collapsed="false">
      <c r="A86" s="19"/>
      <c r="B86" s="20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5"/>
      <c r="BE86" s="19"/>
    </row>
    <row r="87" s="26" customFormat="true" ht="12" hidden="false" customHeight="true" outlineLevel="0" collapsed="false">
      <c r="A87" s="19"/>
      <c r="B87" s="20"/>
      <c r="C87" s="15" t="s">
        <v>17</v>
      </c>
      <c r="D87" s="21"/>
      <c r="E87" s="21"/>
      <c r="F87" s="21"/>
      <c r="G87" s="21"/>
      <c r="H87" s="21"/>
      <c r="I87" s="21"/>
      <c r="J87" s="21"/>
      <c r="K87" s="21"/>
      <c r="L87" s="61" t="str">
        <f aca="false">IF(K8="","",K8)</f>
        <v>Trávníčkova 1746, Praha 5</v>
      </c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15" t="s">
        <v>19</v>
      </c>
      <c r="AJ87" s="21"/>
      <c r="AK87" s="21"/>
      <c r="AL87" s="21"/>
      <c r="AM87" s="62" t="str">
        <f aca="false">IF(AN8= "","",AN8)</f>
        <v>23. 9. 2020</v>
      </c>
      <c r="AN87" s="62"/>
      <c r="AO87" s="21"/>
      <c r="AP87" s="21"/>
      <c r="AQ87" s="21"/>
      <c r="AR87" s="25"/>
      <c r="BE87" s="19"/>
    </row>
    <row r="88" s="26" customFormat="true" ht="6.95" hidden="false" customHeight="true" outlineLevel="0" collapsed="false">
      <c r="A88" s="19"/>
      <c r="B88" s="20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5"/>
      <c r="BE88" s="19"/>
    </row>
    <row r="89" s="26" customFormat="true" ht="15.15" hidden="false" customHeight="true" outlineLevel="0" collapsed="false">
      <c r="A89" s="19"/>
      <c r="B89" s="20"/>
      <c r="C89" s="15" t="s">
        <v>21</v>
      </c>
      <c r="D89" s="21"/>
      <c r="E89" s="21"/>
      <c r="F89" s="21"/>
      <c r="G89" s="21"/>
      <c r="H89" s="21"/>
      <c r="I89" s="21"/>
      <c r="J89" s="21"/>
      <c r="K89" s="21"/>
      <c r="L89" s="53" t="str">
        <f aca="false">IF(E11= "","",E11)</f>
        <v>Městská část Praha 13, Sluneční nám. 2580/13</v>
      </c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15" t="s">
        <v>27</v>
      </c>
      <c r="AJ89" s="21"/>
      <c r="AK89" s="21"/>
      <c r="AL89" s="21"/>
      <c r="AM89" s="63" t="str">
        <f aca="false">IF(E17="","",E17)</f>
        <v> </v>
      </c>
      <c r="AN89" s="63"/>
      <c r="AO89" s="63"/>
      <c r="AP89" s="63"/>
      <c r="AQ89" s="21"/>
      <c r="AR89" s="25"/>
      <c r="AS89" s="64" t="s">
        <v>51</v>
      </c>
      <c r="AT89" s="64"/>
      <c r="AU89" s="65"/>
      <c r="AV89" s="65"/>
      <c r="AW89" s="65"/>
      <c r="AX89" s="65"/>
      <c r="AY89" s="65"/>
      <c r="AZ89" s="65"/>
      <c r="BA89" s="65"/>
      <c r="BB89" s="65"/>
      <c r="BC89" s="65"/>
      <c r="BD89" s="66"/>
      <c r="BE89" s="19"/>
    </row>
    <row r="90" s="26" customFormat="true" ht="15.15" hidden="false" customHeight="true" outlineLevel="0" collapsed="false">
      <c r="A90" s="19"/>
      <c r="B90" s="20"/>
      <c r="C90" s="15" t="s">
        <v>25</v>
      </c>
      <c r="D90" s="21"/>
      <c r="E90" s="21"/>
      <c r="F90" s="21"/>
      <c r="G90" s="21"/>
      <c r="H90" s="21"/>
      <c r="I90" s="21"/>
      <c r="J90" s="21"/>
      <c r="K90" s="21"/>
      <c r="L90" s="53" t="str">
        <f aca="false">IF(E14="","",E14)</f>
        <v> </v>
      </c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15" t="s">
        <v>29</v>
      </c>
      <c r="AJ90" s="21"/>
      <c r="AK90" s="21"/>
      <c r="AL90" s="21"/>
      <c r="AM90" s="63" t="str">
        <f aca="false">IF(E20="","",E20)</f>
        <v> </v>
      </c>
      <c r="AN90" s="63"/>
      <c r="AO90" s="63"/>
      <c r="AP90" s="63"/>
      <c r="AQ90" s="21"/>
      <c r="AR90" s="25"/>
      <c r="AS90" s="64"/>
      <c r="AT90" s="64"/>
      <c r="AU90" s="67"/>
      <c r="AV90" s="67"/>
      <c r="AW90" s="67"/>
      <c r="AX90" s="67"/>
      <c r="AY90" s="67"/>
      <c r="AZ90" s="67"/>
      <c r="BA90" s="67"/>
      <c r="BB90" s="67"/>
      <c r="BC90" s="67"/>
      <c r="BD90" s="68"/>
      <c r="BE90" s="19"/>
    </row>
    <row r="91" s="26" customFormat="true" ht="10.8" hidden="false" customHeight="true" outlineLevel="0" collapsed="false">
      <c r="A91" s="19"/>
      <c r="B91" s="20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5"/>
      <c r="AS91" s="64"/>
      <c r="AT91" s="64"/>
      <c r="AU91" s="69"/>
      <c r="AV91" s="69"/>
      <c r="AW91" s="69"/>
      <c r="AX91" s="69"/>
      <c r="AY91" s="69"/>
      <c r="AZ91" s="69"/>
      <c r="BA91" s="69"/>
      <c r="BB91" s="69"/>
      <c r="BC91" s="69"/>
      <c r="BD91" s="70"/>
      <c r="BE91" s="19"/>
    </row>
    <row r="92" s="26" customFormat="true" ht="29.3" hidden="false" customHeight="true" outlineLevel="0" collapsed="false">
      <c r="A92" s="19"/>
      <c r="B92" s="20"/>
      <c r="C92" s="71" t="s">
        <v>52</v>
      </c>
      <c r="D92" s="71"/>
      <c r="E92" s="71"/>
      <c r="F92" s="71"/>
      <c r="G92" s="71"/>
      <c r="H92" s="72"/>
      <c r="I92" s="73" t="s">
        <v>53</v>
      </c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4" t="s">
        <v>54</v>
      </c>
      <c r="AH92" s="74"/>
      <c r="AI92" s="74"/>
      <c r="AJ92" s="74"/>
      <c r="AK92" s="74"/>
      <c r="AL92" s="74"/>
      <c r="AM92" s="74"/>
      <c r="AN92" s="75" t="s">
        <v>55</v>
      </c>
      <c r="AO92" s="75"/>
      <c r="AP92" s="75"/>
      <c r="AQ92" s="76" t="s">
        <v>56</v>
      </c>
      <c r="AR92" s="25"/>
      <c r="AS92" s="77" t="s">
        <v>57</v>
      </c>
      <c r="AT92" s="78" t="s">
        <v>58</v>
      </c>
      <c r="AU92" s="78" t="s">
        <v>59</v>
      </c>
      <c r="AV92" s="78" t="s">
        <v>60</v>
      </c>
      <c r="AW92" s="78" t="s">
        <v>61</v>
      </c>
      <c r="AX92" s="78" t="s">
        <v>62</v>
      </c>
      <c r="AY92" s="78" t="s">
        <v>63</v>
      </c>
      <c r="AZ92" s="78" t="s">
        <v>64</v>
      </c>
      <c r="BA92" s="78" t="s">
        <v>65</v>
      </c>
      <c r="BB92" s="78" t="s">
        <v>66</v>
      </c>
      <c r="BC92" s="78" t="s">
        <v>67</v>
      </c>
      <c r="BD92" s="79" t="s">
        <v>68</v>
      </c>
      <c r="BE92" s="19"/>
    </row>
    <row r="93" s="26" customFormat="true" ht="10.8" hidden="false" customHeight="true" outlineLevel="0" collapsed="false">
      <c r="A93" s="19"/>
      <c r="B93" s="20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5"/>
      <c r="AS93" s="80"/>
      <c r="AT93" s="81"/>
      <c r="AU93" s="81"/>
      <c r="AV93" s="81"/>
      <c r="AW93" s="81"/>
      <c r="AX93" s="81"/>
      <c r="AY93" s="81"/>
      <c r="AZ93" s="81"/>
      <c r="BA93" s="81"/>
      <c r="BB93" s="81"/>
      <c r="BC93" s="81"/>
      <c r="BD93" s="82"/>
      <c r="BE93" s="19"/>
    </row>
    <row r="94" s="83" customFormat="true" ht="32.4" hidden="false" customHeight="true" outlineLevel="0" collapsed="false">
      <c r="B94" s="84"/>
      <c r="C94" s="85" t="s">
        <v>69</v>
      </c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  <c r="Z94" s="86"/>
      <c r="AA94" s="86"/>
      <c r="AB94" s="86"/>
      <c r="AC94" s="86"/>
      <c r="AD94" s="86"/>
      <c r="AE94" s="86"/>
      <c r="AF94" s="86"/>
      <c r="AG94" s="87" t="n">
        <f aca="false">ROUND(SUM(AG95:AG97),2)</f>
        <v>2918006.18</v>
      </c>
      <c r="AH94" s="87"/>
      <c r="AI94" s="87"/>
      <c r="AJ94" s="87"/>
      <c r="AK94" s="87"/>
      <c r="AL94" s="87"/>
      <c r="AM94" s="87"/>
      <c r="AN94" s="88" t="n">
        <f aca="false">SUM(AG94,AT94)</f>
        <v>3530787.48</v>
      </c>
      <c r="AO94" s="88"/>
      <c r="AP94" s="88"/>
      <c r="AQ94" s="89"/>
      <c r="AR94" s="90"/>
      <c r="AS94" s="91" t="n">
        <f aca="false">ROUND(SUM(AS95:AS97),2)</f>
        <v>0</v>
      </c>
      <c r="AT94" s="92" t="n">
        <f aca="false">ROUND(SUM(AV94:AW94),2)</f>
        <v>612781.3</v>
      </c>
      <c r="AU94" s="93" t="n">
        <f aca="false">ROUND(SUM(AU95:AU97),5)</f>
        <v>2125.81691</v>
      </c>
      <c r="AV94" s="92" t="n">
        <f aca="false">ROUND(AZ94*L29,2)</f>
        <v>612781.3</v>
      </c>
      <c r="AW94" s="92" t="n">
        <f aca="false">ROUND(BA94*L30,2)</f>
        <v>0</v>
      </c>
      <c r="AX94" s="92" t="n">
        <f aca="false">ROUND(BB94*L29,2)</f>
        <v>0</v>
      </c>
      <c r="AY94" s="92" t="n">
        <f aca="false">ROUND(BC94*L30,2)</f>
        <v>0</v>
      </c>
      <c r="AZ94" s="92" t="n">
        <f aca="false">ROUND(SUM(AZ95:AZ97),2)</f>
        <v>2918006.18</v>
      </c>
      <c r="BA94" s="92" t="n">
        <f aca="false">ROUND(SUM(BA95:BA97),2)</f>
        <v>0</v>
      </c>
      <c r="BB94" s="92" t="n">
        <f aca="false">ROUND(SUM(BB95:BB97),2)</f>
        <v>0</v>
      </c>
      <c r="BC94" s="92" t="n">
        <f aca="false">ROUND(SUM(BC95:BC97),2)</f>
        <v>0</v>
      </c>
      <c r="BD94" s="94" t="n">
        <f aca="false">ROUND(SUM(BD95:BD97),2)</f>
        <v>0</v>
      </c>
      <c r="BS94" s="95" t="s">
        <v>70</v>
      </c>
      <c r="BT94" s="95" t="s">
        <v>71</v>
      </c>
      <c r="BU94" s="96" t="s">
        <v>72</v>
      </c>
      <c r="BV94" s="95" t="s">
        <v>73</v>
      </c>
      <c r="BW94" s="95" t="s">
        <v>4</v>
      </c>
      <c r="BX94" s="95" t="s">
        <v>74</v>
      </c>
      <c r="CL94" s="95"/>
    </row>
    <row r="95" s="109" customFormat="true" ht="16.5" hidden="false" customHeight="true" outlineLevel="0" collapsed="false">
      <c r="A95" s="97" t="s">
        <v>75</v>
      </c>
      <c r="B95" s="98"/>
      <c r="C95" s="99"/>
      <c r="D95" s="100" t="s">
        <v>76</v>
      </c>
      <c r="E95" s="100"/>
      <c r="F95" s="100"/>
      <c r="G95" s="100"/>
      <c r="H95" s="100"/>
      <c r="I95" s="101"/>
      <c r="J95" s="100" t="s">
        <v>77</v>
      </c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100"/>
      <c r="Y95" s="100"/>
      <c r="Z95" s="100"/>
      <c r="AA95" s="100"/>
      <c r="AB95" s="100"/>
      <c r="AC95" s="100"/>
      <c r="AD95" s="100"/>
      <c r="AE95" s="100"/>
      <c r="AF95" s="100"/>
      <c r="AG95" s="102" t="n">
        <f aca="false">'01 - vytápění'!J30</f>
        <v>551290.21</v>
      </c>
      <c r="AH95" s="102"/>
      <c r="AI95" s="102"/>
      <c r="AJ95" s="102"/>
      <c r="AK95" s="102"/>
      <c r="AL95" s="102"/>
      <c r="AM95" s="102"/>
      <c r="AN95" s="102" t="n">
        <f aca="false">SUM(AG95,AT95)</f>
        <v>667061.15</v>
      </c>
      <c r="AO95" s="102"/>
      <c r="AP95" s="102"/>
      <c r="AQ95" s="103" t="s">
        <v>78</v>
      </c>
      <c r="AR95" s="104"/>
      <c r="AS95" s="105" t="n">
        <v>0</v>
      </c>
      <c r="AT95" s="106" t="n">
        <f aca="false">ROUND(SUM(AV95:AW95),2)</f>
        <v>115770.94</v>
      </c>
      <c r="AU95" s="107" t="n">
        <f aca="false">'01 - vytápění'!P126</f>
        <v>432.129074</v>
      </c>
      <c r="AV95" s="106" t="n">
        <f aca="false">'01 - vytápění'!J33</f>
        <v>115770.94</v>
      </c>
      <c r="AW95" s="106" t="n">
        <f aca="false">'01 - vytápění'!J34</f>
        <v>0</v>
      </c>
      <c r="AX95" s="106" t="n">
        <f aca="false">'01 - vytápění'!J35</f>
        <v>0</v>
      </c>
      <c r="AY95" s="106" t="n">
        <f aca="false">'01 - vytápění'!J36</f>
        <v>0</v>
      </c>
      <c r="AZ95" s="106" t="n">
        <f aca="false">'01 - vytápění'!F33</f>
        <v>551290.21</v>
      </c>
      <c r="BA95" s="106" t="n">
        <f aca="false">'01 - vytápění'!F34</f>
        <v>0</v>
      </c>
      <c r="BB95" s="106" t="n">
        <f aca="false">'01 - vytápění'!F35</f>
        <v>0</v>
      </c>
      <c r="BC95" s="106" t="n">
        <f aca="false">'01 - vytápění'!F36</f>
        <v>0</v>
      </c>
      <c r="BD95" s="108" t="n">
        <f aca="false">'01 - vytápění'!F37</f>
        <v>0</v>
      </c>
      <c r="BT95" s="110" t="s">
        <v>79</v>
      </c>
      <c r="BV95" s="110" t="s">
        <v>73</v>
      </c>
      <c r="BW95" s="110" t="s">
        <v>80</v>
      </c>
      <c r="BX95" s="110" t="s">
        <v>4</v>
      </c>
      <c r="CL95" s="110"/>
      <c r="CM95" s="110" t="s">
        <v>81</v>
      </c>
    </row>
    <row r="96" s="109" customFormat="true" ht="16.5" hidden="false" customHeight="true" outlineLevel="0" collapsed="false">
      <c r="A96" s="97" t="s">
        <v>75</v>
      </c>
      <c r="B96" s="98"/>
      <c r="C96" s="99"/>
      <c r="D96" s="100" t="s">
        <v>82</v>
      </c>
      <c r="E96" s="100"/>
      <c r="F96" s="100"/>
      <c r="G96" s="100"/>
      <c r="H96" s="100"/>
      <c r="I96" s="101"/>
      <c r="J96" s="100" t="s">
        <v>83</v>
      </c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  <c r="AF96" s="100"/>
      <c r="AG96" s="102" t="n">
        <f aca="false">'02 - zdravotechnika'!J30</f>
        <v>2026659.77</v>
      </c>
      <c r="AH96" s="102"/>
      <c r="AI96" s="102"/>
      <c r="AJ96" s="102"/>
      <c r="AK96" s="102"/>
      <c r="AL96" s="102"/>
      <c r="AM96" s="102"/>
      <c r="AN96" s="102" t="n">
        <f aca="false">SUM(AG96,AT96)</f>
        <v>2452258.32</v>
      </c>
      <c r="AO96" s="102"/>
      <c r="AP96" s="102"/>
      <c r="AQ96" s="103" t="s">
        <v>78</v>
      </c>
      <c r="AR96" s="104"/>
      <c r="AS96" s="105" t="n">
        <v>0</v>
      </c>
      <c r="AT96" s="106" t="n">
        <f aca="false">ROUND(SUM(AV96:AW96),2)</f>
        <v>425598.55</v>
      </c>
      <c r="AU96" s="107" t="n">
        <f aca="false">'02 - zdravotechnika'!P133</f>
        <v>1440.650834</v>
      </c>
      <c r="AV96" s="106" t="n">
        <f aca="false">'02 - zdravotechnika'!J33</f>
        <v>425598.55</v>
      </c>
      <c r="AW96" s="106" t="n">
        <f aca="false">'02 - zdravotechnika'!J34</f>
        <v>0</v>
      </c>
      <c r="AX96" s="106" t="n">
        <f aca="false">'02 - zdravotechnika'!J35</f>
        <v>0</v>
      </c>
      <c r="AY96" s="106" t="n">
        <f aca="false">'02 - zdravotechnika'!J36</f>
        <v>0</v>
      </c>
      <c r="AZ96" s="106" t="n">
        <f aca="false">'02 - zdravotechnika'!F33</f>
        <v>2026659.77</v>
      </c>
      <c r="BA96" s="106" t="n">
        <f aca="false">'02 - zdravotechnika'!F34</f>
        <v>0</v>
      </c>
      <c r="BB96" s="106" t="n">
        <f aca="false">'02 - zdravotechnika'!F35</f>
        <v>0</v>
      </c>
      <c r="BC96" s="106" t="n">
        <f aca="false">'02 - zdravotechnika'!F36</f>
        <v>0</v>
      </c>
      <c r="BD96" s="108" t="n">
        <f aca="false">'02 - zdravotechnika'!F37</f>
        <v>0</v>
      </c>
      <c r="BT96" s="110" t="s">
        <v>79</v>
      </c>
      <c r="BV96" s="110" t="s">
        <v>73</v>
      </c>
      <c r="BW96" s="110" t="s">
        <v>84</v>
      </c>
      <c r="BX96" s="110" t="s">
        <v>4</v>
      </c>
      <c r="CL96" s="110"/>
      <c r="CM96" s="110" t="s">
        <v>81</v>
      </c>
    </row>
    <row r="97" s="109" customFormat="true" ht="16.5" hidden="false" customHeight="true" outlineLevel="0" collapsed="false">
      <c r="A97" s="97" t="s">
        <v>75</v>
      </c>
      <c r="B97" s="98"/>
      <c r="C97" s="99"/>
      <c r="D97" s="100" t="s">
        <v>85</v>
      </c>
      <c r="E97" s="100"/>
      <c r="F97" s="100"/>
      <c r="G97" s="100"/>
      <c r="H97" s="100"/>
      <c r="I97" s="101"/>
      <c r="J97" s="100" t="s">
        <v>86</v>
      </c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  <c r="AG97" s="102" t="n">
        <f aca="false">'03 - vzduchotechnika'!J30</f>
        <v>340056.2</v>
      </c>
      <c r="AH97" s="102"/>
      <c r="AI97" s="102"/>
      <c r="AJ97" s="102"/>
      <c r="AK97" s="102"/>
      <c r="AL97" s="102"/>
      <c r="AM97" s="102"/>
      <c r="AN97" s="102" t="n">
        <f aca="false">SUM(AG97,AT97)</f>
        <v>411468</v>
      </c>
      <c r="AO97" s="102"/>
      <c r="AP97" s="102"/>
      <c r="AQ97" s="103" t="s">
        <v>78</v>
      </c>
      <c r="AR97" s="104"/>
      <c r="AS97" s="111" t="n">
        <v>0</v>
      </c>
      <c r="AT97" s="112" t="n">
        <f aca="false">ROUND(SUM(AV97:AW97),2)</f>
        <v>71411.8</v>
      </c>
      <c r="AU97" s="113" t="n">
        <f aca="false">'03 - vzduchotechnika'!P126</f>
        <v>253.037</v>
      </c>
      <c r="AV97" s="112" t="n">
        <f aca="false">'03 - vzduchotechnika'!J33</f>
        <v>71411.8</v>
      </c>
      <c r="AW97" s="112" t="n">
        <f aca="false">'03 - vzduchotechnika'!J34</f>
        <v>0</v>
      </c>
      <c r="AX97" s="112" t="n">
        <f aca="false">'03 - vzduchotechnika'!J35</f>
        <v>0</v>
      </c>
      <c r="AY97" s="112" t="n">
        <f aca="false">'03 - vzduchotechnika'!J36</f>
        <v>0</v>
      </c>
      <c r="AZ97" s="112" t="n">
        <f aca="false">'03 - vzduchotechnika'!F33</f>
        <v>340056.2</v>
      </c>
      <c r="BA97" s="112" t="n">
        <f aca="false">'03 - vzduchotechnika'!F34</f>
        <v>0</v>
      </c>
      <c r="BB97" s="112" t="n">
        <f aca="false">'03 - vzduchotechnika'!F35</f>
        <v>0</v>
      </c>
      <c r="BC97" s="112" t="n">
        <f aca="false">'03 - vzduchotechnika'!F36</f>
        <v>0</v>
      </c>
      <c r="BD97" s="114" t="n">
        <f aca="false">'03 - vzduchotechnika'!F37</f>
        <v>0</v>
      </c>
      <c r="BT97" s="110" t="s">
        <v>79</v>
      </c>
      <c r="BV97" s="110" t="s">
        <v>73</v>
      </c>
      <c r="BW97" s="110" t="s">
        <v>87</v>
      </c>
      <c r="BX97" s="110" t="s">
        <v>4</v>
      </c>
      <c r="CL97" s="110"/>
      <c r="CM97" s="110" t="s">
        <v>81</v>
      </c>
    </row>
    <row r="98" s="26" customFormat="true" ht="30" hidden="false" customHeight="true" outlineLevel="0" collapsed="false">
      <c r="A98" s="19"/>
      <c r="B98" s="20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5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</row>
    <row r="99" s="26" customFormat="true" ht="6.95" hidden="false" customHeight="true" outlineLevel="0" collapsed="false">
      <c r="A99" s="19"/>
      <c r="B99" s="47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8"/>
      <c r="AQ99" s="48"/>
      <c r="AR99" s="25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</row>
  </sheetData>
  <sheetProtection algorithmName="SHA-512" hashValue="zPLZMENRkCekrFdxrSf1asYhKR1VMfI4zzgG1GeXCWPM5GJLkYt7zW/hie+jZ6pZRMDd6I9MZ7j2R+vOvtk5vQ==" saltValue="AkLh0/x0+2W6c+tdxvqPcNTLIW7yWaW2JRLMY3PGCycRVuuTAbhbJ5Lzpk1aJfqpWIDCLiOERiNgmfyeDloqJQ==" spinCount="100000" sheet="true" password="cc35" objects="true" scenarios="true" formatColumns="false" formatRows="false"/>
  <mergeCells count="48">
    <mergeCell ref="AR2:BE2"/>
    <mergeCell ref="K5:AO5"/>
    <mergeCell ref="K6:AO6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L30:P30"/>
    <mergeCell ref="W30:AE30"/>
    <mergeCell ref="AK30:AO30"/>
    <mergeCell ref="L31:P31"/>
    <mergeCell ref="W31:AE31"/>
    <mergeCell ref="AK31:AO31"/>
    <mergeCell ref="L32:P32"/>
    <mergeCell ref="W32:AE32"/>
    <mergeCell ref="AK32:AO32"/>
    <mergeCell ref="L33:P33"/>
    <mergeCell ref="W33:AE33"/>
    <mergeCell ref="AK33:AO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G94:AM94"/>
    <mergeCell ref="AN94:AP94"/>
    <mergeCell ref="D95:H95"/>
    <mergeCell ref="J95:AF95"/>
    <mergeCell ref="AG95:AM95"/>
    <mergeCell ref="AN95:AP95"/>
    <mergeCell ref="D96:H96"/>
    <mergeCell ref="J96:AF96"/>
    <mergeCell ref="AG96:AM96"/>
    <mergeCell ref="AN96:AP96"/>
    <mergeCell ref="D97:H97"/>
    <mergeCell ref="J97:AF97"/>
    <mergeCell ref="AG97:AM97"/>
    <mergeCell ref="AN97:AP97"/>
  </mergeCells>
  <hyperlinks>
    <hyperlink ref="A95" location="'01 - vytápění'!C2" display="/"/>
    <hyperlink ref="A96" location="'02 - zdravotechnika'!C2" display="/"/>
    <hyperlink ref="A97" location="'03 - vzduchotechnika'!C2" display="/"/>
  </hyperlinks>
  <printOptions headings="false" gridLines="false" gridLinesSet="true" horizontalCentered="false" verticalCentered="false"/>
  <pageMargins left="0.39375" right="0.39375" top="0.39375" bottom="0.39375" header="0.511805555555555" footer="0"/>
  <pageSetup paperSize="9" scale="100" firstPageNumber="0" fitToWidth="1" fitToHeight="10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BM2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2.8" zeroHeight="false" outlineLevelRow="0" outlineLevelCol="0"/>
  <cols>
    <col collapsed="false" customWidth="true" hidden="false" outlineLevel="0" max="1" min="1" style="0" width="8.34"/>
    <col collapsed="false" customWidth="true" hidden="false" outlineLevel="0" max="2" min="2" style="0" width="1.68"/>
    <col collapsed="false" customWidth="true" hidden="false" outlineLevel="0" max="3" min="3" style="0" width="4.16"/>
    <col collapsed="false" customWidth="true" hidden="false" outlineLevel="0" max="4" min="4" style="0" width="4.34"/>
    <col collapsed="false" customWidth="true" hidden="false" outlineLevel="0" max="5" min="5" style="0" width="17.15"/>
    <col collapsed="false" customWidth="true" hidden="false" outlineLevel="0" max="6" min="6" style="0" width="50.84"/>
    <col collapsed="false" customWidth="true" hidden="false" outlineLevel="0" max="7" min="7" style="0" width="7"/>
    <col collapsed="false" customWidth="true" hidden="false" outlineLevel="0" max="8" min="8" style="0" width="11.5"/>
    <col collapsed="false" customWidth="true" hidden="false" outlineLevel="0" max="11" min="9" style="0" width="20.15"/>
    <col collapsed="false" customWidth="true" hidden="false" outlineLevel="0" max="12" min="12" style="0" width="9.34"/>
    <col collapsed="false" customWidth="true" hidden="true" outlineLevel="0" max="13" min="13" style="0" width="10.83"/>
    <col collapsed="false" customWidth="true" hidden="true" outlineLevel="0" max="14" min="14" style="0" width="9.34"/>
    <col collapsed="false" customWidth="true" hidden="true" outlineLevel="0" max="20" min="15" style="0" width="14.16"/>
    <col collapsed="false" customWidth="true" hidden="true" outlineLevel="0" max="21" min="21" style="0" width="16.34"/>
    <col collapsed="false" customWidth="true" hidden="false" outlineLevel="0" max="22" min="22" style="0" width="12.34"/>
    <col collapsed="false" customWidth="true" hidden="false" outlineLevel="0" max="23" min="23" style="0" width="16.34"/>
    <col collapsed="false" customWidth="true" hidden="false" outlineLevel="0" max="24" min="24" style="0" width="12.34"/>
    <col collapsed="false" customWidth="true" hidden="false" outlineLevel="0" max="25" min="25" style="0" width="15"/>
    <col collapsed="false" customWidth="true" hidden="false" outlineLevel="0" max="26" min="26" style="0" width="11"/>
    <col collapsed="false" customWidth="true" hidden="false" outlineLevel="0" max="27" min="27" style="0" width="15"/>
    <col collapsed="false" customWidth="true" hidden="false" outlineLevel="0" max="28" min="28" style="0" width="16.34"/>
    <col collapsed="false" customWidth="true" hidden="false" outlineLevel="0" max="29" min="29" style="0" width="11"/>
    <col collapsed="false" customWidth="true" hidden="false" outlineLevel="0" max="30" min="30" style="0" width="15"/>
    <col collapsed="false" customWidth="true" hidden="false" outlineLevel="0" max="31" min="31" style="0" width="16.34"/>
    <col collapsed="false" customWidth="true" hidden="true" outlineLevel="0" max="65" min="44" style="0" width="9.34"/>
  </cols>
  <sheetData>
    <row r="1" customFormat="false" ht="12.8" hidden="false" customHeight="false" outlineLevel="0" collapsed="false">
      <c r="A1" s="8"/>
    </row>
    <row r="2" customFormat="false" ht="36.95" hidden="false" customHeight="true" outlineLevel="0" collapsed="false">
      <c r="L2" s="2"/>
      <c r="M2" s="2"/>
      <c r="N2" s="2"/>
      <c r="O2" s="2"/>
      <c r="P2" s="2"/>
      <c r="Q2" s="2"/>
      <c r="R2" s="2"/>
      <c r="S2" s="2"/>
      <c r="T2" s="2"/>
      <c r="U2" s="2"/>
      <c r="V2" s="2"/>
      <c r="AT2" s="3" t="s">
        <v>80</v>
      </c>
    </row>
    <row r="3" customFormat="false" ht="6.95" hidden="false" customHeight="true" outlineLevel="0" collapsed="false">
      <c r="B3" s="115"/>
      <c r="C3" s="116"/>
      <c r="D3" s="116"/>
      <c r="E3" s="116"/>
      <c r="F3" s="116"/>
      <c r="G3" s="116"/>
      <c r="H3" s="116"/>
      <c r="I3" s="116"/>
      <c r="J3" s="116"/>
      <c r="K3" s="116"/>
      <c r="L3" s="6"/>
      <c r="AT3" s="3" t="s">
        <v>81</v>
      </c>
    </row>
    <row r="4" customFormat="false" ht="24.95" hidden="false" customHeight="true" outlineLevel="0" collapsed="false">
      <c r="B4" s="6"/>
      <c r="D4" s="117" t="s">
        <v>88</v>
      </c>
      <c r="L4" s="6"/>
      <c r="M4" s="118" t="s">
        <v>9</v>
      </c>
      <c r="AT4" s="3" t="s">
        <v>3</v>
      </c>
    </row>
    <row r="5" customFormat="false" ht="6.95" hidden="false" customHeight="true" outlineLevel="0" collapsed="false">
      <c r="B5" s="6"/>
      <c r="L5" s="6"/>
    </row>
    <row r="6" customFormat="false" ht="12" hidden="false" customHeight="true" outlineLevel="0" collapsed="false">
      <c r="B6" s="6"/>
      <c r="D6" s="119" t="s">
        <v>13</v>
      </c>
      <c r="L6" s="6"/>
    </row>
    <row r="7" customFormat="false" ht="16.5" hidden="false" customHeight="true" outlineLevel="0" collapsed="false">
      <c r="B7" s="6"/>
      <c r="E7" s="120" t="str">
        <f aca="false">'Rekapitulace stavby'!K6</f>
        <v>Přístavba komunitního centra Lukáš</v>
      </c>
      <c r="F7" s="120"/>
      <c r="G7" s="120"/>
      <c r="H7" s="120"/>
      <c r="L7" s="6"/>
    </row>
    <row r="8" s="26" customFormat="true" ht="12" hidden="false" customHeight="true" outlineLevel="0" collapsed="false">
      <c r="A8" s="19"/>
      <c r="B8" s="25"/>
      <c r="C8" s="19"/>
      <c r="D8" s="119" t="s">
        <v>89</v>
      </c>
      <c r="E8" s="19"/>
      <c r="F8" s="19"/>
      <c r="G8" s="19"/>
      <c r="H8" s="19"/>
      <c r="I8" s="19"/>
      <c r="J8" s="19"/>
      <c r="K8" s="19"/>
      <c r="L8" s="44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</row>
    <row r="9" s="26" customFormat="true" ht="16.5" hidden="false" customHeight="true" outlineLevel="0" collapsed="false">
      <c r="A9" s="19"/>
      <c r="B9" s="25"/>
      <c r="C9" s="19"/>
      <c r="D9" s="19"/>
      <c r="E9" s="121" t="s">
        <v>90</v>
      </c>
      <c r="F9" s="121"/>
      <c r="G9" s="121"/>
      <c r="H9" s="121"/>
      <c r="I9" s="19"/>
      <c r="J9" s="19"/>
      <c r="K9" s="19"/>
      <c r="L9" s="44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</row>
    <row r="10" s="26" customFormat="true" ht="12.8" hidden="false" customHeight="false" outlineLevel="0" collapsed="false">
      <c r="A10" s="19"/>
      <c r="B10" s="25"/>
      <c r="C10" s="19"/>
      <c r="D10" s="19"/>
      <c r="E10" s="19"/>
      <c r="F10" s="19"/>
      <c r="G10" s="19"/>
      <c r="H10" s="19"/>
      <c r="I10" s="19"/>
      <c r="J10" s="19"/>
      <c r="K10" s="19"/>
      <c r="L10" s="44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</row>
    <row r="11" s="26" customFormat="true" ht="12" hidden="false" customHeight="true" outlineLevel="0" collapsed="false">
      <c r="A11" s="19"/>
      <c r="B11" s="25"/>
      <c r="C11" s="19"/>
      <c r="D11" s="119" t="s">
        <v>15</v>
      </c>
      <c r="E11" s="19"/>
      <c r="F11" s="122"/>
      <c r="G11" s="19"/>
      <c r="H11" s="19"/>
      <c r="I11" s="119" t="s">
        <v>16</v>
      </c>
      <c r="J11" s="122"/>
      <c r="K11" s="19"/>
      <c r="L11" s="44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</row>
    <row r="12" s="26" customFormat="true" ht="12" hidden="false" customHeight="true" outlineLevel="0" collapsed="false">
      <c r="A12" s="19"/>
      <c r="B12" s="25"/>
      <c r="C12" s="19"/>
      <c r="D12" s="119" t="s">
        <v>17</v>
      </c>
      <c r="E12" s="19"/>
      <c r="F12" s="122" t="s">
        <v>18</v>
      </c>
      <c r="G12" s="19"/>
      <c r="H12" s="19"/>
      <c r="I12" s="119" t="s">
        <v>19</v>
      </c>
      <c r="J12" s="123" t="str">
        <f aca="false">'Rekapitulace stavby'!AN8</f>
        <v>23. 9. 2020</v>
      </c>
      <c r="K12" s="19"/>
      <c r="L12" s="44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</row>
    <row r="13" s="26" customFormat="true" ht="10.8" hidden="false" customHeight="true" outlineLevel="0" collapsed="false">
      <c r="A13" s="19"/>
      <c r="B13" s="25"/>
      <c r="C13" s="19"/>
      <c r="D13" s="19"/>
      <c r="E13" s="19"/>
      <c r="F13" s="19"/>
      <c r="G13" s="19"/>
      <c r="H13" s="19"/>
      <c r="I13" s="19"/>
      <c r="J13" s="19"/>
      <c r="K13" s="19"/>
      <c r="L13" s="44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</row>
    <row r="14" s="26" customFormat="true" ht="12" hidden="false" customHeight="true" outlineLevel="0" collapsed="false">
      <c r="A14" s="19"/>
      <c r="B14" s="25"/>
      <c r="C14" s="19"/>
      <c r="D14" s="119" t="s">
        <v>21</v>
      </c>
      <c r="E14" s="19"/>
      <c r="F14" s="19"/>
      <c r="G14" s="19"/>
      <c r="H14" s="19"/>
      <c r="I14" s="119" t="s">
        <v>22</v>
      </c>
      <c r="J14" s="122"/>
      <c r="K14" s="19"/>
      <c r="L14" s="44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</row>
    <row r="15" s="26" customFormat="true" ht="18" hidden="false" customHeight="true" outlineLevel="0" collapsed="false">
      <c r="A15" s="19"/>
      <c r="B15" s="25"/>
      <c r="C15" s="19"/>
      <c r="D15" s="19"/>
      <c r="E15" s="122" t="s">
        <v>23</v>
      </c>
      <c r="F15" s="19"/>
      <c r="G15" s="19"/>
      <c r="H15" s="19"/>
      <c r="I15" s="119" t="s">
        <v>24</v>
      </c>
      <c r="J15" s="122"/>
      <c r="K15" s="19"/>
      <c r="L15" s="44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</row>
    <row r="16" s="26" customFormat="true" ht="6.95" hidden="false" customHeight="true" outlineLevel="0" collapsed="false">
      <c r="A16" s="19"/>
      <c r="B16" s="25"/>
      <c r="C16" s="19"/>
      <c r="D16" s="19"/>
      <c r="E16" s="19"/>
      <c r="F16" s="19"/>
      <c r="G16" s="19"/>
      <c r="H16" s="19"/>
      <c r="I16" s="19"/>
      <c r="J16" s="19"/>
      <c r="K16" s="19"/>
      <c r="L16" s="44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</row>
    <row r="17" s="26" customFormat="true" ht="12" hidden="false" customHeight="true" outlineLevel="0" collapsed="false">
      <c r="A17" s="19"/>
      <c r="B17" s="25"/>
      <c r="C17" s="19"/>
      <c r="D17" s="119" t="s">
        <v>25</v>
      </c>
      <c r="E17" s="19"/>
      <c r="F17" s="19"/>
      <c r="G17" s="19"/>
      <c r="H17" s="19"/>
      <c r="I17" s="119" t="s">
        <v>22</v>
      </c>
      <c r="J17" s="122" t="n">
        <f aca="false">'Rekapitulace stavby'!AN13</f>
        <v>0</v>
      </c>
      <c r="K17" s="19"/>
      <c r="L17" s="44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</row>
    <row r="18" s="26" customFormat="true" ht="18" hidden="false" customHeight="true" outlineLevel="0" collapsed="false">
      <c r="A18" s="19"/>
      <c r="B18" s="25"/>
      <c r="C18" s="19"/>
      <c r="D18" s="19"/>
      <c r="E18" s="124" t="str">
        <f aca="false">'Rekapitulace stavby'!E14</f>
        <v> </v>
      </c>
      <c r="F18" s="124"/>
      <c r="G18" s="124"/>
      <c r="H18" s="124"/>
      <c r="I18" s="119" t="s">
        <v>24</v>
      </c>
      <c r="J18" s="122" t="n">
        <f aca="false">'Rekapitulace stavby'!AN14</f>
        <v>0</v>
      </c>
      <c r="K18" s="19"/>
      <c r="L18" s="44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</row>
    <row r="19" s="26" customFormat="true" ht="6.95" hidden="false" customHeight="true" outlineLevel="0" collapsed="false">
      <c r="A19" s="19"/>
      <c r="B19" s="25"/>
      <c r="C19" s="19"/>
      <c r="D19" s="19"/>
      <c r="E19" s="19"/>
      <c r="F19" s="19"/>
      <c r="G19" s="19"/>
      <c r="H19" s="19"/>
      <c r="I19" s="19"/>
      <c r="J19" s="19"/>
      <c r="K19" s="19"/>
      <c r="L19" s="44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</row>
    <row r="20" s="26" customFormat="true" ht="12" hidden="false" customHeight="true" outlineLevel="0" collapsed="false">
      <c r="A20" s="19"/>
      <c r="B20" s="25"/>
      <c r="C20" s="19"/>
      <c r="D20" s="119" t="s">
        <v>27</v>
      </c>
      <c r="E20" s="19"/>
      <c r="F20" s="19"/>
      <c r="G20" s="19"/>
      <c r="H20" s="19"/>
      <c r="I20" s="119" t="s">
        <v>22</v>
      </c>
      <c r="J20" s="122" t="str">
        <f aca="false">IF('Rekapitulace stavby'!AN16="","",'Rekapitulace stavby'!AN16)</f>
        <v/>
      </c>
      <c r="K20" s="19"/>
      <c r="L20" s="44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</row>
    <row r="21" s="26" customFormat="true" ht="18" hidden="false" customHeight="true" outlineLevel="0" collapsed="false">
      <c r="A21" s="19"/>
      <c r="B21" s="25"/>
      <c r="C21" s="19"/>
      <c r="D21" s="19"/>
      <c r="E21" s="122" t="str">
        <f aca="false">IF('Rekapitulace stavby'!E17="","",'Rekapitulace stavby'!E17)</f>
        <v> </v>
      </c>
      <c r="F21" s="19"/>
      <c r="G21" s="19"/>
      <c r="H21" s="19"/>
      <c r="I21" s="119" t="s">
        <v>24</v>
      </c>
      <c r="J21" s="122" t="str">
        <f aca="false">IF('Rekapitulace stavby'!AN17="","",'Rekapitulace stavby'!AN17)</f>
        <v/>
      </c>
      <c r="K21" s="19"/>
      <c r="L21" s="44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</row>
    <row r="22" s="26" customFormat="true" ht="6.95" hidden="false" customHeight="true" outlineLevel="0" collapsed="false">
      <c r="A22" s="19"/>
      <c r="B22" s="25"/>
      <c r="C22" s="19"/>
      <c r="D22" s="19"/>
      <c r="E22" s="19"/>
      <c r="F22" s="19"/>
      <c r="G22" s="19"/>
      <c r="H22" s="19"/>
      <c r="I22" s="19"/>
      <c r="J22" s="19"/>
      <c r="K22" s="19"/>
      <c r="L22" s="44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</row>
    <row r="23" s="26" customFormat="true" ht="12" hidden="false" customHeight="true" outlineLevel="0" collapsed="false">
      <c r="A23" s="19"/>
      <c r="B23" s="25"/>
      <c r="C23" s="19"/>
      <c r="D23" s="119" t="s">
        <v>29</v>
      </c>
      <c r="E23" s="19"/>
      <c r="F23" s="19"/>
      <c r="G23" s="19"/>
      <c r="H23" s="19"/>
      <c r="I23" s="119" t="s">
        <v>22</v>
      </c>
      <c r="J23" s="122" t="str">
        <f aca="false">IF('Rekapitulace stavby'!AN19="","",'Rekapitulace stavby'!AN19)</f>
        <v/>
      </c>
      <c r="K23" s="19"/>
      <c r="L23" s="44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</row>
    <row r="24" s="26" customFormat="true" ht="18" hidden="false" customHeight="true" outlineLevel="0" collapsed="false">
      <c r="A24" s="19"/>
      <c r="B24" s="25"/>
      <c r="C24" s="19"/>
      <c r="D24" s="19"/>
      <c r="E24" s="122" t="str">
        <f aca="false">IF('Rekapitulace stavby'!E20="","",'Rekapitulace stavby'!E20)</f>
        <v> </v>
      </c>
      <c r="F24" s="19"/>
      <c r="G24" s="19"/>
      <c r="H24" s="19"/>
      <c r="I24" s="119" t="s">
        <v>24</v>
      </c>
      <c r="J24" s="122" t="str">
        <f aca="false">IF('Rekapitulace stavby'!AN20="","",'Rekapitulace stavby'!AN20)</f>
        <v/>
      </c>
      <c r="K24" s="19"/>
      <c r="L24" s="44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</row>
    <row r="25" s="26" customFormat="true" ht="6.95" hidden="false" customHeight="true" outlineLevel="0" collapsed="false">
      <c r="A25" s="19"/>
      <c r="B25" s="25"/>
      <c r="C25" s="19"/>
      <c r="D25" s="19"/>
      <c r="E25" s="19"/>
      <c r="F25" s="19"/>
      <c r="G25" s="19"/>
      <c r="H25" s="19"/>
      <c r="I25" s="19"/>
      <c r="J25" s="19"/>
      <c r="K25" s="19"/>
      <c r="L25" s="44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</row>
    <row r="26" s="26" customFormat="true" ht="12" hidden="false" customHeight="true" outlineLevel="0" collapsed="false">
      <c r="A26" s="19"/>
      <c r="B26" s="25"/>
      <c r="C26" s="19"/>
      <c r="D26" s="119" t="s">
        <v>30</v>
      </c>
      <c r="E26" s="19"/>
      <c r="F26" s="19"/>
      <c r="G26" s="19"/>
      <c r="H26" s="19"/>
      <c r="I26" s="19"/>
      <c r="J26" s="19"/>
      <c r="K26" s="19"/>
      <c r="L26" s="44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</row>
    <row r="27" s="129" customFormat="true" ht="143.25" hidden="false" customHeight="true" outlineLevel="0" collapsed="false">
      <c r="A27" s="125"/>
      <c r="B27" s="126"/>
      <c r="C27" s="125"/>
      <c r="D27" s="125"/>
      <c r="E27" s="127" t="s">
        <v>91</v>
      </c>
      <c r="F27" s="127"/>
      <c r="G27" s="127"/>
      <c r="H27" s="127"/>
      <c r="I27" s="125"/>
      <c r="J27" s="125"/>
      <c r="K27" s="125"/>
      <c r="L27" s="128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</row>
    <row r="28" s="26" customFormat="true" ht="6.95" hidden="false" customHeight="true" outlineLevel="0" collapsed="false">
      <c r="A28" s="19"/>
      <c r="B28" s="25"/>
      <c r="C28" s="19"/>
      <c r="D28" s="19"/>
      <c r="E28" s="19"/>
      <c r="F28" s="19"/>
      <c r="G28" s="19"/>
      <c r="H28" s="19"/>
      <c r="I28" s="19"/>
      <c r="J28" s="19"/>
      <c r="K28" s="19"/>
      <c r="L28" s="44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</row>
    <row r="29" s="26" customFormat="true" ht="6.95" hidden="false" customHeight="true" outlineLevel="0" collapsed="false">
      <c r="A29" s="19"/>
      <c r="B29" s="25"/>
      <c r="C29" s="19"/>
      <c r="D29" s="130"/>
      <c r="E29" s="130"/>
      <c r="F29" s="130"/>
      <c r="G29" s="130"/>
      <c r="H29" s="130"/>
      <c r="I29" s="130"/>
      <c r="J29" s="130"/>
      <c r="K29" s="130"/>
      <c r="L29" s="44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</row>
    <row r="30" s="26" customFormat="true" ht="25.45" hidden="false" customHeight="true" outlineLevel="0" collapsed="false">
      <c r="A30" s="19"/>
      <c r="B30" s="25"/>
      <c r="C30" s="19"/>
      <c r="D30" s="131" t="s">
        <v>31</v>
      </c>
      <c r="E30" s="19"/>
      <c r="F30" s="19"/>
      <c r="G30" s="19"/>
      <c r="H30" s="19"/>
      <c r="I30" s="19"/>
      <c r="J30" s="132" t="n">
        <f aca="false">ROUND(J126, 2)</f>
        <v>551290.21</v>
      </c>
      <c r="K30" s="19"/>
      <c r="L30" s="44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</row>
    <row r="31" s="26" customFormat="true" ht="6.95" hidden="false" customHeight="true" outlineLevel="0" collapsed="false">
      <c r="A31" s="19"/>
      <c r="B31" s="25"/>
      <c r="C31" s="19"/>
      <c r="D31" s="130"/>
      <c r="E31" s="130"/>
      <c r="F31" s="130"/>
      <c r="G31" s="130"/>
      <c r="H31" s="130"/>
      <c r="I31" s="130"/>
      <c r="J31" s="130"/>
      <c r="K31" s="130"/>
      <c r="L31" s="44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</row>
    <row r="32" s="26" customFormat="true" ht="14.4" hidden="false" customHeight="true" outlineLevel="0" collapsed="false">
      <c r="A32" s="19"/>
      <c r="B32" s="25"/>
      <c r="C32" s="19"/>
      <c r="D32" s="19"/>
      <c r="E32" s="19"/>
      <c r="F32" s="133" t="s">
        <v>33</v>
      </c>
      <c r="G32" s="19"/>
      <c r="H32" s="19"/>
      <c r="I32" s="133" t="s">
        <v>32</v>
      </c>
      <c r="J32" s="133" t="s">
        <v>34</v>
      </c>
      <c r="K32" s="19"/>
      <c r="L32" s="44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</row>
    <row r="33" s="26" customFormat="true" ht="14.4" hidden="false" customHeight="true" outlineLevel="0" collapsed="false">
      <c r="A33" s="19"/>
      <c r="B33" s="25"/>
      <c r="C33" s="19"/>
      <c r="D33" s="134" t="s">
        <v>35</v>
      </c>
      <c r="E33" s="119" t="s">
        <v>36</v>
      </c>
      <c r="F33" s="135" t="n">
        <f aca="false">ROUND((SUM(BE126:BE242)),  2)</f>
        <v>551290.21</v>
      </c>
      <c r="G33" s="19"/>
      <c r="H33" s="19"/>
      <c r="I33" s="136" t="n">
        <v>0.21</v>
      </c>
      <c r="J33" s="135" t="n">
        <f aca="false">ROUND(((SUM(BE126:BE242))*I33),  2)</f>
        <v>115770.94</v>
      </c>
      <c r="K33" s="19"/>
      <c r="L33" s="44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</row>
    <row r="34" s="26" customFormat="true" ht="14.4" hidden="false" customHeight="true" outlineLevel="0" collapsed="false">
      <c r="A34" s="19"/>
      <c r="B34" s="25"/>
      <c r="C34" s="19"/>
      <c r="D34" s="19"/>
      <c r="E34" s="119" t="s">
        <v>37</v>
      </c>
      <c r="F34" s="135" t="n">
        <f aca="false">ROUND((SUM(BF126:BF242)),  2)</f>
        <v>0</v>
      </c>
      <c r="G34" s="19"/>
      <c r="H34" s="19"/>
      <c r="I34" s="136" t="n">
        <v>0.15</v>
      </c>
      <c r="J34" s="135" t="n">
        <f aca="false">ROUND(((SUM(BF126:BF242))*I34),  2)</f>
        <v>0</v>
      </c>
      <c r="K34" s="19"/>
      <c r="L34" s="44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</row>
    <row r="35" s="26" customFormat="true" ht="14.4" hidden="true" customHeight="true" outlineLevel="0" collapsed="false">
      <c r="A35" s="19"/>
      <c r="B35" s="25"/>
      <c r="C35" s="19"/>
      <c r="D35" s="19"/>
      <c r="E35" s="119" t="s">
        <v>38</v>
      </c>
      <c r="F35" s="135" t="n">
        <f aca="false">ROUND((SUM(BG126:BG242)),  2)</f>
        <v>0</v>
      </c>
      <c r="G35" s="19"/>
      <c r="H35" s="19"/>
      <c r="I35" s="136" t="n">
        <v>0.21</v>
      </c>
      <c r="J35" s="135" t="n">
        <f aca="false">0</f>
        <v>0</v>
      </c>
      <c r="K35" s="19"/>
      <c r="L35" s="44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</row>
    <row r="36" s="26" customFormat="true" ht="14.4" hidden="true" customHeight="true" outlineLevel="0" collapsed="false">
      <c r="A36" s="19"/>
      <c r="B36" s="25"/>
      <c r="C36" s="19"/>
      <c r="D36" s="19"/>
      <c r="E36" s="119" t="s">
        <v>39</v>
      </c>
      <c r="F36" s="135" t="n">
        <f aca="false">ROUND((SUM(BH126:BH242)),  2)</f>
        <v>0</v>
      </c>
      <c r="G36" s="19"/>
      <c r="H36" s="19"/>
      <c r="I36" s="136" t="n">
        <v>0.15</v>
      </c>
      <c r="J36" s="135" t="n">
        <f aca="false">0</f>
        <v>0</v>
      </c>
      <c r="K36" s="19"/>
      <c r="L36" s="44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</row>
    <row r="37" s="26" customFormat="true" ht="14.4" hidden="true" customHeight="true" outlineLevel="0" collapsed="false">
      <c r="A37" s="19"/>
      <c r="B37" s="25"/>
      <c r="C37" s="19"/>
      <c r="D37" s="19"/>
      <c r="E37" s="119" t="s">
        <v>40</v>
      </c>
      <c r="F37" s="135" t="n">
        <f aca="false">ROUND((SUM(BI126:BI242)),  2)</f>
        <v>0</v>
      </c>
      <c r="G37" s="19"/>
      <c r="H37" s="19"/>
      <c r="I37" s="136" t="n">
        <v>0</v>
      </c>
      <c r="J37" s="135" t="n">
        <f aca="false">0</f>
        <v>0</v>
      </c>
      <c r="K37" s="19"/>
      <c r="L37" s="44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</row>
    <row r="38" s="26" customFormat="true" ht="6.95" hidden="false" customHeight="true" outlineLevel="0" collapsed="false">
      <c r="A38" s="19"/>
      <c r="B38" s="25"/>
      <c r="C38" s="19"/>
      <c r="D38" s="19"/>
      <c r="E38" s="19"/>
      <c r="F38" s="19"/>
      <c r="G38" s="19"/>
      <c r="H38" s="19"/>
      <c r="I38" s="19"/>
      <c r="J38" s="19"/>
      <c r="K38" s="19"/>
      <c r="L38" s="44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</row>
    <row r="39" s="26" customFormat="true" ht="25.45" hidden="false" customHeight="true" outlineLevel="0" collapsed="false">
      <c r="A39" s="19"/>
      <c r="B39" s="25"/>
      <c r="C39" s="137"/>
      <c r="D39" s="138" t="s">
        <v>41</v>
      </c>
      <c r="E39" s="139"/>
      <c r="F39" s="139"/>
      <c r="G39" s="140" t="s">
        <v>42</v>
      </c>
      <c r="H39" s="141" t="s">
        <v>43</v>
      </c>
      <c r="I39" s="139"/>
      <c r="J39" s="142" t="n">
        <f aca="false">SUM(J30:J37)</f>
        <v>667061.15</v>
      </c>
      <c r="K39" s="143"/>
      <c r="L39" s="44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</row>
    <row r="40" s="26" customFormat="true" ht="14.4" hidden="false" customHeight="true" outlineLevel="0" collapsed="false">
      <c r="A40" s="19"/>
      <c r="B40" s="25"/>
      <c r="C40" s="19"/>
      <c r="D40" s="19"/>
      <c r="E40" s="19"/>
      <c r="F40" s="19"/>
      <c r="G40" s="19"/>
      <c r="H40" s="19"/>
      <c r="I40" s="19"/>
      <c r="J40" s="19"/>
      <c r="K40" s="19"/>
      <c r="L40" s="44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</row>
    <row r="41" customFormat="false" ht="14.4" hidden="false" customHeight="true" outlineLevel="0" collapsed="false">
      <c r="B41" s="6"/>
      <c r="L41" s="6"/>
    </row>
    <row r="42" customFormat="false" ht="14.4" hidden="false" customHeight="true" outlineLevel="0" collapsed="false">
      <c r="B42" s="6"/>
      <c r="L42" s="6"/>
    </row>
    <row r="43" customFormat="false" ht="14.4" hidden="false" customHeight="true" outlineLevel="0" collapsed="false">
      <c r="B43" s="6"/>
      <c r="L43" s="6"/>
    </row>
    <row r="44" customFormat="false" ht="14.4" hidden="false" customHeight="true" outlineLevel="0" collapsed="false">
      <c r="B44" s="6"/>
      <c r="L44" s="6"/>
    </row>
    <row r="45" customFormat="false" ht="14.4" hidden="false" customHeight="true" outlineLevel="0" collapsed="false">
      <c r="B45" s="6"/>
      <c r="L45" s="6"/>
    </row>
    <row r="46" customFormat="false" ht="14.4" hidden="false" customHeight="true" outlineLevel="0" collapsed="false">
      <c r="B46" s="6"/>
      <c r="L46" s="6"/>
    </row>
    <row r="47" customFormat="false" ht="14.4" hidden="false" customHeight="true" outlineLevel="0" collapsed="false">
      <c r="B47" s="6"/>
      <c r="L47" s="6"/>
    </row>
    <row r="48" customFormat="false" ht="14.4" hidden="false" customHeight="true" outlineLevel="0" collapsed="false">
      <c r="B48" s="6"/>
      <c r="L48" s="6"/>
    </row>
    <row r="49" customFormat="false" ht="14.4" hidden="false" customHeight="true" outlineLevel="0" collapsed="false">
      <c r="B49" s="6"/>
      <c r="L49" s="6"/>
    </row>
    <row r="50" s="26" customFormat="true" ht="14.4" hidden="false" customHeight="true" outlineLevel="0" collapsed="false">
      <c r="B50" s="44"/>
      <c r="D50" s="144" t="s">
        <v>44</v>
      </c>
      <c r="E50" s="145"/>
      <c r="F50" s="145"/>
      <c r="G50" s="144" t="s">
        <v>45</v>
      </c>
      <c r="H50" s="145"/>
      <c r="I50" s="145"/>
      <c r="J50" s="145"/>
      <c r="K50" s="145"/>
      <c r="L50" s="44"/>
    </row>
    <row r="51" customFormat="false" ht="12.8" hidden="false" customHeight="false" outlineLevel="0" collapsed="false">
      <c r="B51" s="6"/>
      <c r="L51" s="6"/>
    </row>
    <row r="52" customFormat="false" ht="12.8" hidden="false" customHeight="false" outlineLevel="0" collapsed="false">
      <c r="B52" s="6"/>
      <c r="L52" s="6"/>
    </row>
    <row r="53" customFormat="false" ht="12.8" hidden="false" customHeight="false" outlineLevel="0" collapsed="false">
      <c r="B53" s="6"/>
      <c r="L53" s="6"/>
    </row>
    <row r="54" customFormat="false" ht="12.8" hidden="false" customHeight="false" outlineLevel="0" collapsed="false">
      <c r="B54" s="6"/>
      <c r="L54" s="6"/>
    </row>
    <row r="55" customFormat="false" ht="12.8" hidden="false" customHeight="false" outlineLevel="0" collapsed="false">
      <c r="B55" s="6"/>
      <c r="L55" s="6"/>
    </row>
    <row r="56" customFormat="false" ht="12.8" hidden="false" customHeight="false" outlineLevel="0" collapsed="false">
      <c r="B56" s="6"/>
      <c r="L56" s="6"/>
    </row>
    <row r="57" customFormat="false" ht="12.8" hidden="false" customHeight="false" outlineLevel="0" collapsed="false">
      <c r="B57" s="6"/>
      <c r="L57" s="6"/>
    </row>
    <row r="58" customFormat="false" ht="12.8" hidden="false" customHeight="false" outlineLevel="0" collapsed="false">
      <c r="B58" s="6"/>
      <c r="L58" s="6"/>
    </row>
    <row r="59" customFormat="false" ht="12.8" hidden="false" customHeight="false" outlineLevel="0" collapsed="false">
      <c r="B59" s="6"/>
      <c r="L59" s="6"/>
    </row>
    <row r="60" customFormat="false" ht="12.8" hidden="false" customHeight="false" outlineLevel="0" collapsed="false">
      <c r="B60" s="6"/>
      <c r="L60" s="6"/>
    </row>
    <row r="61" s="26" customFormat="true" ht="12.8" hidden="false" customHeight="false" outlineLevel="0" collapsed="false">
      <c r="A61" s="19"/>
      <c r="B61" s="25"/>
      <c r="C61" s="19"/>
      <c r="D61" s="146" t="s">
        <v>46</v>
      </c>
      <c r="E61" s="147"/>
      <c r="F61" s="148" t="s">
        <v>47</v>
      </c>
      <c r="G61" s="146" t="s">
        <v>46</v>
      </c>
      <c r="H61" s="147"/>
      <c r="I61" s="147"/>
      <c r="J61" s="149" t="s">
        <v>47</v>
      </c>
      <c r="K61" s="147"/>
      <c r="L61" s="44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</row>
    <row r="62" customFormat="false" ht="12.8" hidden="false" customHeight="false" outlineLevel="0" collapsed="false">
      <c r="B62" s="6"/>
      <c r="L62" s="6"/>
    </row>
    <row r="63" customFormat="false" ht="12.8" hidden="false" customHeight="false" outlineLevel="0" collapsed="false">
      <c r="B63" s="6"/>
      <c r="L63" s="6"/>
    </row>
    <row r="64" customFormat="false" ht="12.8" hidden="false" customHeight="false" outlineLevel="0" collapsed="false">
      <c r="B64" s="6"/>
      <c r="L64" s="6"/>
    </row>
    <row r="65" s="26" customFormat="true" ht="12.8" hidden="false" customHeight="false" outlineLevel="0" collapsed="false">
      <c r="A65" s="19"/>
      <c r="B65" s="25"/>
      <c r="C65" s="19"/>
      <c r="D65" s="144" t="s">
        <v>48</v>
      </c>
      <c r="E65" s="150"/>
      <c r="F65" s="150"/>
      <c r="G65" s="144" t="s">
        <v>49</v>
      </c>
      <c r="H65" s="150"/>
      <c r="I65" s="150"/>
      <c r="J65" s="150"/>
      <c r="K65" s="150"/>
      <c r="L65" s="44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</row>
    <row r="66" customFormat="false" ht="12.8" hidden="false" customHeight="false" outlineLevel="0" collapsed="false">
      <c r="B66" s="6"/>
      <c r="L66" s="6"/>
    </row>
    <row r="67" customFormat="false" ht="12.8" hidden="false" customHeight="false" outlineLevel="0" collapsed="false">
      <c r="B67" s="6"/>
      <c r="L67" s="6"/>
    </row>
    <row r="68" customFormat="false" ht="12.8" hidden="false" customHeight="false" outlineLevel="0" collapsed="false">
      <c r="B68" s="6"/>
      <c r="L68" s="6"/>
    </row>
    <row r="69" customFormat="false" ht="12.8" hidden="false" customHeight="false" outlineLevel="0" collapsed="false">
      <c r="B69" s="6"/>
      <c r="L69" s="6"/>
    </row>
    <row r="70" customFormat="false" ht="12.8" hidden="false" customHeight="false" outlineLevel="0" collapsed="false">
      <c r="B70" s="6"/>
      <c r="L70" s="6"/>
    </row>
    <row r="71" customFormat="false" ht="12.8" hidden="false" customHeight="false" outlineLevel="0" collapsed="false">
      <c r="B71" s="6"/>
      <c r="L71" s="6"/>
    </row>
    <row r="72" customFormat="false" ht="12.8" hidden="false" customHeight="false" outlineLevel="0" collapsed="false">
      <c r="B72" s="6"/>
      <c r="L72" s="6"/>
    </row>
    <row r="73" customFormat="false" ht="12.8" hidden="false" customHeight="false" outlineLevel="0" collapsed="false">
      <c r="B73" s="6"/>
      <c r="L73" s="6"/>
    </row>
    <row r="74" customFormat="false" ht="12.8" hidden="false" customHeight="false" outlineLevel="0" collapsed="false">
      <c r="B74" s="6"/>
      <c r="L74" s="6"/>
    </row>
    <row r="75" customFormat="false" ht="12.8" hidden="false" customHeight="false" outlineLevel="0" collapsed="false">
      <c r="B75" s="6"/>
      <c r="L75" s="6"/>
    </row>
    <row r="76" s="26" customFormat="true" ht="12.8" hidden="false" customHeight="false" outlineLevel="0" collapsed="false">
      <c r="A76" s="19"/>
      <c r="B76" s="25"/>
      <c r="C76" s="19"/>
      <c r="D76" s="146" t="s">
        <v>46</v>
      </c>
      <c r="E76" s="147"/>
      <c r="F76" s="148" t="s">
        <v>47</v>
      </c>
      <c r="G76" s="146" t="s">
        <v>46</v>
      </c>
      <c r="H76" s="147"/>
      <c r="I76" s="147"/>
      <c r="J76" s="149" t="s">
        <v>47</v>
      </c>
      <c r="K76" s="147"/>
      <c r="L76" s="44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</row>
    <row r="77" s="26" customFormat="true" ht="14.4" hidden="false" customHeight="true" outlineLevel="0" collapsed="false">
      <c r="A77" s="19"/>
      <c r="B77" s="151"/>
      <c r="C77" s="152"/>
      <c r="D77" s="152"/>
      <c r="E77" s="152"/>
      <c r="F77" s="152"/>
      <c r="G77" s="152"/>
      <c r="H77" s="152"/>
      <c r="I77" s="152"/>
      <c r="J77" s="152"/>
      <c r="K77" s="152"/>
      <c r="L77" s="44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</row>
    <row r="81" s="26" customFormat="true" ht="6.95" hidden="false" customHeight="true" outlineLevel="0" collapsed="false">
      <c r="A81" s="19"/>
      <c r="B81" s="153"/>
      <c r="C81" s="154"/>
      <c r="D81" s="154"/>
      <c r="E81" s="154"/>
      <c r="F81" s="154"/>
      <c r="G81" s="154"/>
      <c r="H81" s="154"/>
      <c r="I81" s="154"/>
      <c r="J81" s="154"/>
      <c r="K81" s="154"/>
      <c r="L81" s="44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</row>
    <row r="82" s="26" customFormat="true" ht="24.95" hidden="false" customHeight="true" outlineLevel="0" collapsed="false">
      <c r="A82" s="19"/>
      <c r="B82" s="20"/>
      <c r="C82" s="9" t="s">
        <v>92</v>
      </c>
      <c r="D82" s="21"/>
      <c r="E82" s="21"/>
      <c r="F82" s="21"/>
      <c r="G82" s="21"/>
      <c r="H82" s="21"/>
      <c r="I82" s="21"/>
      <c r="J82" s="21"/>
      <c r="K82" s="21"/>
      <c r="L82" s="44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</row>
    <row r="83" s="26" customFormat="true" ht="6.95" hidden="false" customHeight="true" outlineLevel="0" collapsed="false">
      <c r="A83" s="19"/>
      <c r="B83" s="20"/>
      <c r="C83" s="21"/>
      <c r="D83" s="21"/>
      <c r="E83" s="21"/>
      <c r="F83" s="21"/>
      <c r="G83" s="21"/>
      <c r="H83" s="21"/>
      <c r="I83" s="21"/>
      <c r="J83" s="21"/>
      <c r="K83" s="21"/>
      <c r="L83" s="44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</row>
    <row r="84" s="26" customFormat="true" ht="12" hidden="false" customHeight="true" outlineLevel="0" collapsed="false">
      <c r="A84" s="19"/>
      <c r="B84" s="20"/>
      <c r="C84" s="15" t="s">
        <v>13</v>
      </c>
      <c r="D84" s="21"/>
      <c r="E84" s="21"/>
      <c r="F84" s="21"/>
      <c r="G84" s="21"/>
      <c r="H84" s="21"/>
      <c r="I84" s="21"/>
      <c r="J84" s="21"/>
      <c r="K84" s="21"/>
      <c r="L84" s="44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</row>
    <row r="85" s="26" customFormat="true" ht="16.5" hidden="false" customHeight="true" outlineLevel="0" collapsed="false">
      <c r="A85" s="19"/>
      <c r="B85" s="20"/>
      <c r="C85" s="21"/>
      <c r="D85" s="21"/>
      <c r="E85" s="155" t="str">
        <f aca="false">E7</f>
        <v>Přístavba komunitního centra Lukáš</v>
      </c>
      <c r="F85" s="155"/>
      <c r="G85" s="155"/>
      <c r="H85" s="155"/>
      <c r="I85" s="21"/>
      <c r="J85" s="21"/>
      <c r="K85" s="21"/>
      <c r="L85" s="44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</row>
    <row r="86" s="26" customFormat="true" ht="12" hidden="false" customHeight="true" outlineLevel="0" collapsed="false">
      <c r="A86" s="19"/>
      <c r="B86" s="20"/>
      <c r="C86" s="15" t="s">
        <v>89</v>
      </c>
      <c r="D86" s="21"/>
      <c r="E86" s="21"/>
      <c r="F86" s="21"/>
      <c r="G86" s="21"/>
      <c r="H86" s="21"/>
      <c r="I86" s="21"/>
      <c r="J86" s="21"/>
      <c r="K86" s="21"/>
      <c r="L86" s="44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</row>
    <row r="87" s="26" customFormat="true" ht="16.5" hidden="false" customHeight="true" outlineLevel="0" collapsed="false">
      <c r="A87" s="19"/>
      <c r="B87" s="20"/>
      <c r="C87" s="21"/>
      <c r="D87" s="21"/>
      <c r="E87" s="59" t="str">
        <f aca="false">E9</f>
        <v>01 - vytápění</v>
      </c>
      <c r="F87" s="59"/>
      <c r="G87" s="59"/>
      <c r="H87" s="59"/>
      <c r="I87" s="21"/>
      <c r="J87" s="21"/>
      <c r="K87" s="21"/>
      <c r="L87" s="44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</row>
    <row r="88" s="26" customFormat="true" ht="6.95" hidden="false" customHeight="true" outlineLevel="0" collapsed="false">
      <c r="A88" s="19"/>
      <c r="B88" s="20"/>
      <c r="C88" s="21"/>
      <c r="D88" s="21"/>
      <c r="E88" s="21"/>
      <c r="F88" s="21"/>
      <c r="G88" s="21"/>
      <c r="H88" s="21"/>
      <c r="I88" s="21"/>
      <c r="J88" s="21"/>
      <c r="K88" s="21"/>
      <c r="L88" s="44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</row>
    <row r="89" s="26" customFormat="true" ht="12" hidden="false" customHeight="true" outlineLevel="0" collapsed="false">
      <c r="A89" s="19"/>
      <c r="B89" s="20"/>
      <c r="C89" s="15" t="s">
        <v>17</v>
      </c>
      <c r="D89" s="21"/>
      <c r="E89" s="21"/>
      <c r="F89" s="16" t="str">
        <f aca="false">F12</f>
        <v>Trávníčkova 1746, Praha 5</v>
      </c>
      <c r="G89" s="21"/>
      <c r="H89" s="21"/>
      <c r="I89" s="15" t="s">
        <v>19</v>
      </c>
      <c r="J89" s="156" t="str">
        <f aca="false">IF(J12="","",J12)</f>
        <v>23. 9. 2020</v>
      </c>
      <c r="K89" s="21"/>
      <c r="L89" s="44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</row>
    <row r="90" s="26" customFormat="true" ht="6.95" hidden="false" customHeight="true" outlineLevel="0" collapsed="false">
      <c r="A90" s="19"/>
      <c r="B90" s="20"/>
      <c r="C90" s="21"/>
      <c r="D90" s="21"/>
      <c r="E90" s="21"/>
      <c r="F90" s="21"/>
      <c r="G90" s="21"/>
      <c r="H90" s="21"/>
      <c r="I90" s="21"/>
      <c r="J90" s="21"/>
      <c r="K90" s="21"/>
      <c r="L90" s="44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</row>
    <row r="91" s="26" customFormat="true" ht="15.15" hidden="false" customHeight="true" outlineLevel="0" collapsed="false">
      <c r="A91" s="19"/>
      <c r="B91" s="20"/>
      <c r="C91" s="15" t="s">
        <v>21</v>
      </c>
      <c r="D91" s="21"/>
      <c r="E91" s="21"/>
      <c r="F91" s="16" t="str">
        <f aca="false">E15</f>
        <v>Městská část Praha 13, Sluneční nám. 2580/13</v>
      </c>
      <c r="G91" s="21"/>
      <c r="H91" s="21"/>
      <c r="I91" s="15" t="s">
        <v>27</v>
      </c>
      <c r="J91" s="157" t="str">
        <f aca="false">E21</f>
        <v> </v>
      </c>
      <c r="K91" s="21"/>
      <c r="L91" s="44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</row>
    <row r="92" s="26" customFormat="true" ht="15.15" hidden="false" customHeight="true" outlineLevel="0" collapsed="false">
      <c r="A92" s="19"/>
      <c r="B92" s="20"/>
      <c r="C92" s="15" t="s">
        <v>25</v>
      </c>
      <c r="D92" s="21"/>
      <c r="E92" s="21"/>
      <c r="F92" s="16" t="str">
        <f aca="false">IF(E18="","",E18)</f>
        <v> </v>
      </c>
      <c r="G92" s="21"/>
      <c r="H92" s="21"/>
      <c r="I92" s="15" t="s">
        <v>29</v>
      </c>
      <c r="J92" s="157" t="str">
        <f aca="false">E24</f>
        <v> </v>
      </c>
      <c r="K92" s="21"/>
      <c r="L92" s="44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</row>
    <row r="93" s="26" customFormat="true" ht="10.3" hidden="false" customHeight="true" outlineLevel="0" collapsed="false">
      <c r="A93" s="19"/>
      <c r="B93" s="20"/>
      <c r="C93" s="21"/>
      <c r="D93" s="21"/>
      <c r="E93" s="21"/>
      <c r="F93" s="21"/>
      <c r="G93" s="21"/>
      <c r="H93" s="21"/>
      <c r="I93" s="21"/>
      <c r="J93" s="21"/>
      <c r="K93" s="21"/>
      <c r="L93" s="44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</row>
    <row r="94" s="26" customFormat="true" ht="29.3" hidden="false" customHeight="true" outlineLevel="0" collapsed="false">
      <c r="A94" s="19"/>
      <c r="B94" s="20"/>
      <c r="C94" s="158" t="s">
        <v>93</v>
      </c>
      <c r="D94" s="159"/>
      <c r="E94" s="159"/>
      <c r="F94" s="159"/>
      <c r="G94" s="159"/>
      <c r="H94" s="159"/>
      <c r="I94" s="159"/>
      <c r="J94" s="160" t="s">
        <v>94</v>
      </c>
      <c r="K94" s="159"/>
      <c r="L94" s="44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</row>
    <row r="95" s="26" customFormat="true" ht="10.3" hidden="false" customHeight="true" outlineLevel="0" collapsed="false">
      <c r="A95" s="19"/>
      <c r="B95" s="20"/>
      <c r="C95" s="21"/>
      <c r="D95" s="21"/>
      <c r="E95" s="21"/>
      <c r="F95" s="21"/>
      <c r="G95" s="21"/>
      <c r="H95" s="21"/>
      <c r="I95" s="21"/>
      <c r="J95" s="21"/>
      <c r="K95" s="21"/>
      <c r="L95" s="44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</row>
    <row r="96" s="26" customFormat="true" ht="22.8" hidden="false" customHeight="true" outlineLevel="0" collapsed="false">
      <c r="A96" s="19"/>
      <c r="B96" s="20"/>
      <c r="C96" s="161" t="s">
        <v>95</v>
      </c>
      <c r="D96" s="21"/>
      <c r="E96" s="21"/>
      <c r="F96" s="21"/>
      <c r="G96" s="21"/>
      <c r="H96" s="21"/>
      <c r="I96" s="21"/>
      <c r="J96" s="162" t="n">
        <f aca="false">J126</f>
        <v>551290.21</v>
      </c>
      <c r="K96" s="21"/>
      <c r="L96" s="44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U96" s="3" t="s">
        <v>96</v>
      </c>
    </row>
    <row r="97" s="163" customFormat="true" ht="24.95" hidden="false" customHeight="true" outlineLevel="0" collapsed="false">
      <c r="B97" s="164"/>
      <c r="C97" s="165"/>
      <c r="D97" s="166" t="s">
        <v>97</v>
      </c>
      <c r="E97" s="167"/>
      <c r="F97" s="167"/>
      <c r="G97" s="167"/>
      <c r="H97" s="167"/>
      <c r="I97" s="167"/>
      <c r="J97" s="168" t="n">
        <f aca="false">J127</f>
        <v>509530.21</v>
      </c>
      <c r="K97" s="165"/>
      <c r="L97" s="169"/>
    </row>
    <row r="98" s="170" customFormat="true" ht="19.95" hidden="false" customHeight="true" outlineLevel="0" collapsed="false">
      <c r="B98" s="171"/>
      <c r="C98" s="172"/>
      <c r="D98" s="173" t="s">
        <v>98</v>
      </c>
      <c r="E98" s="174"/>
      <c r="F98" s="174"/>
      <c r="G98" s="174"/>
      <c r="H98" s="174"/>
      <c r="I98" s="174"/>
      <c r="J98" s="175" t="n">
        <f aca="false">J128</f>
        <v>46629.13</v>
      </c>
      <c r="K98" s="172"/>
      <c r="L98" s="176"/>
    </row>
    <row r="99" s="170" customFormat="true" ht="19.95" hidden="false" customHeight="true" outlineLevel="0" collapsed="false">
      <c r="B99" s="171"/>
      <c r="C99" s="172"/>
      <c r="D99" s="173" t="s">
        <v>99</v>
      </c>
      <c r="E99" s="174"/>
      <c r="F99" s="174"/>
      <c r="G99" s="174"/>
      <c r="H99" s="174"/>
      <c r="I99" s="174"/>
      <c r="J99" s="175" t="n">
        <f aca="false">J149</f>
        <v>32200</v>
      </c>
      <c r="K99" s="172"/>
      <c r="L99" s="176"/>
    </row>
    <row r="100" s="170" customFormat="true" ht="19.95" hidden="false" customHeight="true" outlineLevel="0" collapsed="false">
      <c r="B100" s="171"/>
      <c r="C100" s="172"/>
      <c r="D100" s="173" t="s">
        <v>100</v>
      </c>
      <c r="E100" s="174"/>
      <c r="F100" s="174"/>
      <c r="G100" s="174"/>
      <c r="H100" s="174"/>
      <c r="I100" s="174"/>
      <c r="J100" s="175" t="n">
        <f aca="false">J154</f>
        <v>249879.23</v>
      </c>
      <c r="K100" s="172"/>
      <c r="L100" s="176"/>
    </row>
    <row r="101" s="170" customFormat="true" ht="19.95" hidden="false" customHeight="true" outlineLevel="0" collapsed="false">
      <c r="B101" s="171"/>
      <c r="C101" s="172"/>
      <c r="D101" s="173" t="s">
        <v>101</v>
      </c>
      <c r="E101" s="174"/>
      <c r="F101" s="174"/>
      <c r="G101" s="174"/>
      <c r="H101" s="174"/>
      <c r="I101" s="174"/>
      <c r="J101" s="175" t="n">
        <f aca="false">J171</f>
        <v>55826.5</v>
      </c>
      <c r="K101" s="172"/>
      <c r="L101" s="176"/>
    </row>
    <row r="102" s="170" customFormat="true" ht="19.95" hidden="false" customHeight="true" outlineLevel="0" collapsed="false">
      <c r="B102" s="171"/>
      <c r="C102" s="172"/>
      <c r="D102" s="173" t="s">
        <v>102</v>
      </c>
      <c r="E102" s="174"/>
      <c r="F102" s="174"/>
      <c r="G102" s="174"/>
      <c r="H102" s="174"/>
      <c r="I102" s="174"/>
      <c r="J102" s="175" t="n">
        <f aca="false">J196</f>
        <v>124995.35</v>
      </c>
      <c r="K102" s="172"/>
      <c r="L102" s="176"/>
    </row>
    <row r="103" s="163" customFormat="true" ht="24.95" hidden="false" customHeight="true" outlineLevel="0" collapsed="false">
      <c r="B103" s="164"/>
      <c r="C103" s="165"/>
      <c r="D103" s="166" t="s">
        <v>103</v>
      </c>
      <c r="E103" s="167"/>
      <c r="F103" s="167"/>
      <c r="G103" s="167"/>
      <c r="H103" s="167"/>
      <c r="I103" s="167"/>
      <c r="J103" s="168" t="n">
        <f aca="false">J233</f>
        <v>21760</v>
      </c>
      <c r="K103" s="165"/>
      <c r="L103" s="169"/>
    </row>
    <row r="104" s="163" customFormat="true" ht="24.95" hidden="false" customHeight="true" outlineLevel="0" collapsed="false">
      <c r="B104" s="164"/>
      <c r="C104" s="165"/>
      <c r="D104" s="166" t="s">
        <v>104</v>
      </c>
      <c r="E104" s="167"/>
      <c r="F104" s="167"/>
      <c r="G104" s="167"/>
      <c r="H104" s="167"/>
      <c r="I104" s="167"/>
      <c r="J104" s="168" t="n">
        <f aca="false">J236</f>
        <v>20000</v>
      </c>
      <c r="K104" s="165"/>
      <c r="L104" s="169"/>
    </row>
    <row r="105" s="170" customFormat="true" ht="19.95" hidden="false" customHeight="true" outlineLevel="0" collapsed="false">
      <c r="B105" s="171"/>
      <c r="C105" s="172"/>
      <c r="D105" s="173" t="s">
        <v>105</v>
      </c>
      <c r="E105" s="174"/>
      <c r="F105" s="174"/>
      <c r="G105" s="174"/>
      <c r="H105" s="174"/>
      <c r="I105" s="174"/>
      <c r="J105" s="175" t="n">
        <f aca="false">J237</f>
        <v>10000</v>
      </c>
      <c r="K105" s="172"/>
      <c r="L105" s="176"/>
    </row>
    <row r="106" s="170" customFormat="true" ht="19.95" hidden="false" customHeight="true" outlineLevel="0" collapsed="false">
      <c r="B106" s="171"/>
      <c r="C106" s="172"/>
      <c r="D106" s="173" t="s">
        <v>106</v>
      </c>
      <c r="E106" s="174"/>
      <c r="F106" s="174"/>
      <c r="G106" s="174"/>
      <c r="H106" s="174"/>
      <c r="I106" s="174"/>
      <c r="J106" s="175" t="n">
        <f aca="false">J240</f>
        <v>10000</v>
      </c>
      <c r="K106" s="172"/>
      <c r="L106" s="176"/>
    </row>
    <row r="107" s="26" customFormat="true" ht="21.85" hidden="false" customHeight="true" outlineLevel="0" collapsed="false">
      <c r="A107" s="19"/>
      <c r="B107" s="20"/>
      <c r="C107" s="21"/>
      <c r="D107" s="21"/>
      <c r="E107" s="21"/>
      <c r="F107" s="21"/>
      <c r="G107" s="21"/>
      <c r="H107" s="21"/>
      <c r="I107" s="21"/>
      <c r="J107" s="21"/>
      <c r="K107" s="21"/>
      <c r="L107" s="44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</row>
    <row r="108" s="26" customFormat="true" ht="6.95" hidden="false" customHeight="true" outlineLevel="0" collapsed="false">
      <c r="A108" s="19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4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</row>
    <row r="112" s="26" customFormat="true" ht="6.95" hidden="false" customHeight="true" outlineLevel="0" collapsed="false">
      <c r="A112" s="19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44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</row>
    <row r="113" s="26" customFormat="true" ht="24.95" hidden="false" customHeight="true" outlineLevel="0" collapsed="false">
      <c r="A113" s="19"/>
      <c r="B113" s="20"/>
      <c r="C113" s="9" t="s">
        <v>107</v>
      </c>
      <c r="D113" s="21"/>
      <c r="E113" s="21"/>
      <c r="F113" s="21"/>
      <c r="G113" s="21"/>
      <c r="H113" s="21"/>
      <c r="I113" s="21"/>
      <c r="J113" s="21"/>
      <c r="K113" s="21"/>
      <c r="L113" s="44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</row>
    <row r="114" s="26" customFormat="true" ht="6.95" hidden="false" customHeight="true" outlineLevel="0" collapsed="false">
      <c r="A114" s="19"/>
      <c r="B114" s="20"/>
      <c r="C114" s="21"/>
      <c r="D114" s="21"/>
      <c r="E114" s="21"/>
      <c r="F114" s="21"/>
      <c r="G114" s="21"/>
      <c r="H114" s="21"/>
      <c r="I114" s="21"/>
      <c r="J114" s="21"/>
      <c r="K114" s="21"/>
      <c r="L114" s="44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</row>
    <row r="115" s="26" customFormat="true" ht="12" hidden="false" customHeight="true" outlineLevel="0" collapsed="false">
      <c r="A115" s="19"/>
      <c r="B115" s="20"/>
      <c r="C115" s="15" t="s">
        <v>13</v>
      </c>
      <c r="D115" s="21"/>
      <c r="E115" s="21"/>
      <c r="F115" s="21"/>
      <c r="G115" s="21"/>
      <c r="H115" s="21"/>
      <c r="I115" s="21"/>
      <c r="J115" s="21"/>
      <c r="K115" s="21"/>
      <c r="L115" s="44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</row>
    <row r="116" s="26" customFormat="true" ht="16.5" hidden="false" customHeight="true" outlineLevel="0" collapsed="false">
      <c r="A116" s="19"/>
      <c r="B116" s="20"/>
      <c r="C116" s="21"/>
      <c r="D116" s="21"/>
      <c r="E116" s="155" t="str">
        <f aca="false">E7</f>
        <v>Přístavba komunitního centra Lukáš</v>
      </c>
      <c r="F116" s="155"/>
      <c r="G116" s="155"/>
      <c r="H116" s="155"/>
      <c r="I116" s="21"/>
      <c r="J116" s="21"/>
      <c r="K116" s="21"/>
      <c r="L116" s="44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</row>
    <row r="117" s="26" customFormat="true" ht="12" hidden="false" customHeight="true" outlineLevel="0" collapsed="false">
      <c r="A117" s="19"/>
      <c r="B117" s="20"/>
      <c r="C117" s="15" t="s">
        <v>89</v>
      </c>
      <c r="D117" s="21"/>
      <c r="E117" s="21"/>
      <c r="F117" s="21"/>
      <c r="G117" s="21"/>
      <c r="H117" s="21"/>
      <c r="I117" s="21"/>
      <c r="J117" s="21"/>
      <c r="K117" s="21"/>
      <c r="L117" s="44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</row>
    <row r="118" s="26" customFormat="true" ht="16.5" hidden="false" customHeight="true" outlineLevel="0" collapsed="false">
      <c r="A118" s="19"/>
      <c r="B118" s="20"/>
      <c r="C118" s="21"/>
      <c r="D118" s="21"/>
      <c r="E118" s="59" t="str">
        <f aca="false">E9</f>
        <v>01 - vytápění</v>
      </c>
      <c r="F118" s="59"/>
      <c r="G118" s="59"/>
      <c r="H118" s="59"/>
      <c r="I118" s="21"/>
      <c r="J118" s="21"/>
      <c r="K118" s="21"/>
      <c r="L118" s="44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</row>
    <row r="119" s="26" customFormat="true" ht="6.95" hidden="false" customHeight="true" outlineLevel="0" collapsed="false">
      <c r="A119" s="19"/>
      <c r="B119" s="20"/>
      <c r="C119" s="21"/>
      <c r="D119" s="21"/>
      <c r="E119" s="21"/>
      <c r="F119" s="21"/>
      <c r="G119" s="21"/>
      <c r="H119" s="21"/>
      <c r="I119" s="21"/>
      <c r="J119" s="21"/>
      <c r="K119" s="21"/>
      <c r="L119" s="44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</row>
    <row r="120" s="26" customFormat="true" ht="12" hidden="false" customHeight="true" outlineLevel="0" collapsed="false">
      <c r="A120" s="19"/>
      <c r="B120" s="20"/>
      <c r="C120" s="15" t="s">
        <v>17</v>
      </c>
      <c r="D120" s="21"/>
      <c r="E120" s="21"/>
      <c r="F120" s="16" t="str">
        <f aca="false">F12</f>
        <v>Trávníčkova 1746, Praha 5</v>
      </c>
      <c r="G120" s="21"/>
      <c r="H120" s="21"/>
      <c r="I120" s="15" t="s">
        <v>19</v>
      </c>
      <c r="J120" s="156" t="str">
        <f aca="false">IF(J12="","",J12)</f>
        <v>23. 9. 2020</v>
      </c>
      <c r="K120" s="21"/>
      <c r="L120" s="44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</row>
    <row r="121" s="26" customFormat="true" ht="6.95" hidden="false" customHeight="true" outlineLevel="0" collapsed="false">
      <c r="A121" s="19"/>
      <c r="B121" s="20"/>
      <c r="C121" s="21"/>
      <c r="D121" s="21"/>
      <c r="E121" s="21"/>
      <c r="F121" s="21"/>
      <c r="G121" s="21"/>
      <c r="H121" s="21"/>
      <c r="I121" s="21"/>
      <c r="J121" s="21"/>
      <c r="K121" s="21"/>
      <c r="L121" s="44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</row>
    <row r="122" s="26" customFormat="true" ht="15.15" hidden="false" customHeight="true" outlineLevel="0" collapsed="false">
      <c r="A122" s="19"/>
      <c r="B122" s="20"/>
      <c r="C122" s="15" t="s">
        <v>21</v>
      </c>
      <c r="D122" s="21"/>
      <c r="E122" s="21"/>
      <c r="F122" s="16" t="str">
        <f aca="false">E15</f>
        <v>Městská část Praha 13, Sluneční nám. 2580/13</v>
      </c>
      <c r="G122" s="21"/>
      <c r="H122" s="21"/>
      <c r="I122" s="15" t="s">
        <v>27</v>
      </c>
      <c r="J122" s="157" t="str">
        <f aca="false">E21</f>
        <v> </v>
      </c>
      <c r="K122" s="21"/>
      <c r="L122" s="44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</row>
    <row r="123" s="26" customFormat="true" ht="15.15" hidden="false" customHeight="true" outlineLevel="0" collapsed="false">
      <c r="A123" s="19"/>
      <c r="B123" s="20"/>
      <c r="C123" s="15" t="s">
        <v>25</v>
      </c>
      <c r="D123" s="21"/>
      <c r="E123" s="21"/>
      <c r="F123" s="16" t="str">
        <f aca="false">IF(E18="","",E18)</f>
        <v> </v>
      </c>
      <c r="G123" s="21"/>
      <c r="H123" s="21"/>
      <c r="I123" s="15" t="s">
        <v>29</v>
      </c>
      <c r="J123" s="157" t="str">
        <f aca="false">E24</f>
        <v> </v>
      </c>
      <c r="K123" s="21"/>
      <c r="L123" s="44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</row>
    <row r="124" s="26" customFormat="true" ht="10.3" hidden="false" customHeight="true" outlineLevel="0" collapsed="false">
      <c r="A124" s="19"/>
      <c r="B124" s="20"/>
      <c r="C124" s="21"/>
      <c r="D124" s="21"/>
      <c r="E124" s="21"/>
      <c r="F124" s="21"/>
      <c r="G124" s="21"/>
      <c r="H124" s="21"/>
      <c r="I124" s="21"/>
      <c r="J124" s="21"/>
      <c r="K124" s="21"/>
      <c r="L124" s="44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</row>
    <row r="125" s="183" customFormat="true" ht="29.3" hidden="false" customHeight="true" outlineLevel="0" collapsed="false">
      <c r="A125" s="177"/>
      <c r="B125" s="178"/>
      <c r="C125" s="179" t="s">
        <v>108</v>
      </c>
      <c r="D125" s="180" t="s">
        <v>56</v>
      </c>
      <c r="E125" s="180" t="s">
        <v>52</v>
      </c>
      <c r="F125" s="180" t="s">
        <v>53</v>
      </c>
      <c r="G125" s="180" t="s">
        <v>109</v>
      </c>
      <c r="H125" s="180" t="s">
        <v>110</v>
      </c>
      <c r="I125" s="180" t="s">
        <v>111</v>
      </c>
      <c r="J125" s="180" t="s">
        <v>94</v>
      </c>
      <c r="K125" s="181" t="s">
        <v>112</v>
      </c>
      <c r="L125" s="182"/>
      <c r="M125" s="77"/>
      <c r="N125" s="78" t="s">
        <v>35</v>
      </c>
      <c r="O125" s="78" t="s">
        <v>113</v>
      </c>
      <c r="P125" s="78" t="s">
        <v>114</v>
      </c>
      <c r="Q125" s="78" t="s">
        <v>115</v>
      </c>
      <c r="R125" s="78" t="s">
        <v>116</v>
      </c>
      <c r="S125" s="78" t="s">
        <v>117</v>
      </c>
      <c r="T125" s="79" t="s">
        <v>118</v>
      </c>
      <c r="U125" s="177"/>
      <c r="V125" s="177"/>
      <c r="W125" s="177"/>
      <c r="X125" s="177"/>
      <c r="Y125" s="177"/>
      <c r="Z125" s="177"/>
      <c r="AA125" s="177"/>
      <c r="AB125" s="177"/>
      <c r="AC125" s="177"/>
      <c r="AD125" s="177"/>
      <c r="AE125" s="177"/>
    </row>
    <row r="126" s="26" customFormat="true" ht="22.8" hidden="false" customHeight="true" outlineLevel="0" collapsed="false">
      <c r="A126" s="19"/>
      <c r="B126" s="20"/>
      <c r="C126" s="85" t="s">
        <v>119</v>
      </c>
      <c r="D126" s="21"/>
      <c r="E126" s="21"/>
      <c r="F126" s="21"/>
      <c r="G126" s="21"/>
      <c r="H126" s="21"/>
      <c r="I126" s="21"/>
      <c r="J126" s="184" t="n">
        <f aca="false">BK126</f>
        <v>551290.21</v>
      </c>
      <c r="K126" s="21"/>
      <c r="L126" s="25"/>
      <c r="M126" s="80"/>
      <c r="N126" s="185"/>
      <c r="O126" s="81"/>
      <c r="P126" s="186" t="n">
        <f aca="false">P127+P233+P236</f>
        <v>432.129074</v>
      </c>
      <c r="Q126" s="81"/>
      <c r="R126" s="186" t="n">
        <f aca="false">R127+R233+R236</f>
        <v>1.31488</v>
      </c>
      <c r="S126" s="81"/>
      <c r="T126" s="187" t="n">
        <f aca="false">T127+T233+T236</f>
        <v>0</v>
      </c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T126" s="3" t="s">
        <v>70</v>
      </c>
      <c r="AU126" s="3" t="s">
        <v>96</v>
      </c>
      <c r="BK126" s="188" t="n">
        <f aca="false">BK127+BK233+BK236</f>
        <v>551290.21</v>
      </c>
    </row>
    <row r="127" s="189" customFormat="true" ht="25.9" hidden="false" customHeight="true" outlineLevel="0" collapsed="false">
      <c r="B127" s="190"/>
      <c r="C127" s="191"/>
      <c r="D127" s="192" t="s">
        <v>70</v>
      </c>
      <c r="E127" s="193" t="s">
        <v>120</v>
      </c>
      <c r="F127" s="193" t="s">
        <v>121</v>
      </c>
      <c r="G127" s="191"/>
      <c r="H127" s="191"/>
      <c r="I127" s="191"/>
      <c r="J127" s="194" t="n">
        <f aca="false">BK127</f>
        <v>509530.21</v>
      </c>
      <c r="K127" s="191"/>
      <c r="L127" s="195"/>
      <c r="M127" s="196"/>
      <c r="N127" s="197"/>
      <c r="O127" s="197"/>
      <c r="P127" s="198" t="n">
        <f aca="false">P128+P149+P154+P171+P196</f>
        <v>352.129074</v>
      </c>
      <c r="Q127" s="197"/>
      <c r="R127" s="198" t="n">
        <f aca="false">R128+R149+R154+R171+R196</f>
        <v>1.31488</v>
      </c>
      <c r="S127" s="197"/>
      <c r="T127" s="199" t="n">
        <f aca="false">T128+T149+T154+T171+T196</f>
        <v>0</v>
      </c>
      <c r="AR127" s="200" t="s">
        <v>81</v>
      </c>
      <c r="AT127" s="201" t="s">
        <v>70</v>
      </c>
      <c r="AU127" s="201" t="s">
        <v>71</v>
      </c>
      <c r="AY127" s="200" t="s">
        <v>122</v>
      </c>
      <c r="BK127" s="202" t="n">
        <f aca="false">BK128+BK149+BK154+BK171+BK196</f>
        <v>509530.21</v>
      </c>
    </row>
    <row r="128" s="189" customFormat="true" ht="22.8" hidden="false" customHeight="true" outlineLevel="0" collapsed="false">
      <c r="B128" s="190"/>
      <c r="C128" s="191"/>
      <c r="D128" s="192" t="s">
        <v>70</v>
      </c>
      <c r="E128" s="203" t="s">
        <v>123</v>
      </c>
      <c r="F128" s="203" t="s">
        <v>124</v>
      </c>
      <c r="G128" s="191"/>
      <c r="H128" s="191"/>
      <c r="I128" s="191"/>
      <c r="J128" s="204" t="n">
        <f aca="false">BK128</f>
        <v>46629.13</v>
      </c>
      <c r="K128" s="191"/>
      <c r="L128" s="195"/>
      <c r="M128" s="196"/>
      <c r="N128" s="197"/>
      <c r="O128" s="197"/>
      <c r="P128" s="198" t="n">
        <f aca="false">SUM(P129:P148)</f>
        <v>64.346546</v>
      </c>
      <c r="Q128" s="197"/>
      <c r="R128" s="198" t="n">
        <f aca="false">SUM(R129:R148)</f>
        <v>0.06553</v>
      </c>
      <c r="S128" s="197"/>
      <c r="T128" s="199" t="n">
        <f aca="false">SUM(T129:T148)</f>
        <v>0</v>
      </c>
      <c r="AR128" s="200" t="s">
        <v>81</v>
      </c>
      <c r="AT128" s="201" t="s">
        <v>70</v>
      </c>
      <c r="AU128" s="201" t="s">
        <v>79</v>
      </c>
      <c r="AY128" s="200" t="s">
        <v>122</v>
      </c>
      <c r="BK128" s="202" t="n">
        <f aca="false">SUM(BK129:BK148)</f>
        <v>46629.13</v>
      </c>
    </row>
    <row r="129" s="26" customFormat="true" ht="21.75" hidden="false" customHeight="true" outlineLevel="0" collapsed="false">
      <c r="A129" s="19"/>
      <c r="B129" s="20"/>
      <c r="C129" s="205" t="s">
        <v>79</v>
      </c>
      <c r="D129" s="205" t="s">
        <v>125</v>
      </c>
      <c r="E129" s="206" t="s">
        <v>126</v>
      </c>
      <c r="F129" s="207" t="s">
        <v>127</v>
      </c>
      <c r="G129" s="208" t="s">
        <v>128</v>
      </c>
      <c r="H129" s="209" t="n">
        <v>605</v>
      </c>
      <c r="I129" s="210" t="n">
        <v>57.2</v>
      </c>
      <c r="J129" s="210" t="n">
        <f aca="false">ROUND(I129*H129,2)</f>
        <v>34606</v>
      </c>
      <c r="K129" s="207" t="s">
        <v>129</v>
      </c>
      <c r="L129" s="25"/>
      <c r="M129" s="211"/>
      <c r="N129" s="212" t="s">
        <v>36</v>
      </c>
      <c r="O129" s="213" t="n">
        <v>0.106</v>
      </c>
      <c r="P129" s="213" t="n">
        <f aca="false">O129*H129</f>
        <v>64.13</v>
      </c>
      <c r="Q129" s="213" t="n">
        <v>6E-005</v>
      </c>
      <c r="R129" s="213" t="n">
        <f aca="false">Q129*H129</f>
        <v>0.0363</v>
      </c>
      <c r="S129" s="213" t="n">
        <v>0</v>
      </c>
      <c r="T129" s="214" t="n">
        <f aca="false">S129*H129</f>
        <v>0</v>
      </c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R129" s="215" t="s">
        <v>130</v>
      </c>
      <c r="AT129" s="215" t="s">
        <v>125</v>
      </c>
      <c r="AU129" s="215" t="s">
        <v>81</v>
      </c>
      <c r="AY129" s="3" t="s">
        <v>122</v>
      </c>
      <c r="BE129" s="216" t="n">
        <f aca="false">IF(N129="základní",J129,0)</f>
        <v>34606</v>
      </c>
      <c r="BF129" s="216" t="n">
        <f aca="false">IF(N129="snížená",J129,0)</f>
        <v>0</v>
      </c>
      <c r="BG129" s="216" t="n">
        <f aca="false">IF(N129="zákl. přenesená",J129,0)</f>
        <v>0</v>
      </c>
      <c r="BH129" s="216" t="n">
        <f aca="false">IF(N129="sníž. přenesená",J129,0)</f>
        <v>0</v>
      </c>
      <c r="BI129" s="216" t="n">
        <f aca="false">IF(N129="nulová",J129,0)</f>
        <v>0</v>
      </c>
      <c r="BJ129" s="3" t="s">
        <v>79</v>
      </c>
      <c r="BK129" s="216" t="n">
        <f aca="false">ROUND(I129*H129,2)</f>
        <v>34606</v>
      </c>
      <c r="BL129" s="3" t="s">
        <v>130</v>
      </c>
      <c r="BM129" s="215" t="s">
        <v>131</v>
      </c>
    </row>
    <row r="130" s="26" customFormat="true" ht="12.8" hidden="false" customHeight="false" outlineLevel="0" collapsed="false">
      <c r="A130" s="19"/>
      <c r="B130" s="20"/>
      <c r="C130" s="21"/>
      <c r="D130" s="217" t="s">
        <v>132</v>
      </c>
      <c r="E130" s="21"/>
      <c r="F130" s="218" t="s">
        <v>133</v>
      </c>
      <c r="G130" s="21"/>
      <c r="H130" s="21"/>
      <c r="I130" s="21"/>
      <c r="J130" s="21"/>
      <c r="K130" s="21"/>
      <c r="L130" s="25"/>
      <c r="M130" s="219"/>
      <c r="N130" s="220"/>
      <c r="O130" s="69"/>
      <c r="P130" s="69"/>
      <c r="Q130" s="69"/>
      <c r="R130" s="69"/>
      <c r="S130" s="69"/>
      <c r="T130" s="70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T130" s="3" t="s">
        <v>132</v>
      </c>
      <c r="AU130" s="3" t="s">
        <v>81</v>
      </c>
    </row>
    <row r="131" s="26" customFormat="true" ht="21.75" hidden="false" customHeight="true" outlineLevel="0" collapsed="false">
      <c r="A131" s="19"/>
      <c r="B131" s="20"/>
      <c r="C131" s="221" t="s">
        <v>81</v>
      </c>
      <c r="D131" s="221" t="s">
        <v>134</v>
      </c>
      <c r="E131" s="222" t="s">
        <v>135</v>
      </c>
      <c r="F131" s="223" t="s">
        <v>136</v>
      </c>
      <c r="G131" s="224" t="s">
        <v>128</v>
      </c>
      <c r="H131" s="225" t="n">
        <v>335</v>
      </c>
      <c r="I131" s="226" t="n">
        <v>12.2</v>
      </c>
      <c r="J131" s="226" t="n">
        <f aca="false">ROUND(I131*H131,2)</f>
        <v>4087</v>
      </c>
      <c r="K131" s="223" t="s">
        <v>129</v>
      </c>
      <c r="L131" s="227"/>
      <c r="M131" s="228"/>
      <c r="N131" s="229" t="s">
        <v>36</v>
      </c>
      <c r="O131" s="213" t="n">
        <v>0</v>
      </c>
      <c r="P131" s="213" t="n">
        <f aca="false">O131*H131</f>
        <v>0</v>
      </c>
      <c r="Q131" s="213" t="n">
        <v>3E-005</v>
      </c>
      <c r="R131" s="213" t="n">
        <f aca="false">Q131*H131</f>
        <v>0.01005</v>
      </c>
      <c r="S131" s="213" t="n">
        <v>0</v>
      </c>
      <c r="T131" s="214" t="n">
        <f aca="false">S131*H131</f>
        <v>0</v>
      </c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R131" s="215" t="s">
        <v>137</v>
      </c>
      <c r="AT131" s="215" t="s">
        <v>134</v>
      </c>
      <c r="AU131" s="215" t="s">
        <v>81</v>
      </c>
      <c r="AY131" s="3" t="s">
        <v>122</v>
      </c>
      <c r="BE131" s="216" t="n">
        <f aca="false">IF(N131="základní",J131,0)</f>
        <v>4087</v>
      </c>
      <c r="BF131" s="216" t="n">
        <f aca="false">IF(N131="snížená",J131,0)</f>
        <v>0</v>
      </c>
      <c r="BG131" s="216" t="n">
        <f aca="false">IF(N131="zákl. přenesená",J131,0)</f>
        <v>0</v>
      </c>
      <c r="BH131" s="216" t="n">
        <f aca="false">IF(N131="sníž. přenesená",J131,0)</f>
        <v>0</v>
      </c>
      <c r="BI131" s="216" t="n">
        <f aca="false">IF(N131="nulová",J131,0)</f>
        <v>0</v>
      </c>
      <c r="BJ131" s="3" t="s">
        <v>79</v>
      </c>
      <c r="BK131" s="216" t="n">
        <f aca="false">ROUND(I131*H131,2)</f>
        <v>4087</v>
      </c>
      <c r="BL131" s="3" t="s">
        <v>130</v>
      </c>
      <c r="BM131" s="215" t="s">
        <v>138</v>
      </c>
    </row>
    <row r="132" s="26" customFormat="true" ht="12.8" hidden="false" customHeight="false" outlineLevel="0" collapsed="false">
      <c r="A132" s="19"/>
      <c r="B132" s="20"/>
      <c r="C132" s="21"/>
      <c r="D132" s="217" t="s">
        <v>132</v>
      </c>
      <c r="E132" s="21"/>
      <c r="F132" s="218" t="s">
        <v>136</v>
      </c>
      <c r="G132" s="21"/>
      <c r="H132" s="21"/>
      <c r="I132" s="21"/>
      <c r="J132" s="21"/>
      <c r="K132" s="21"/>
      <c r="L132" s="25"/>
      <c r="M132" s="219"/>
      <c r="N132" s="220"/>
      <c r="O132" s="69"/>
      <c r="P132" s="69"/>
      <c r="Q132" s="69"/>
      <c r="R132" s="69"/>
      <c r="S132" s="69"/>
      <c r="T132" s="70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T132" s="3" t="s">
        <v>132</v>
      </c>
      <c r="AU132" s="3" t="s">
        <v>81</v>
      </c>
    </row>
    <row r="133" s="26" customFormat="true" ht="21.75" hidden="false" customHeight="true" outlineLevel="0" collapsed="false">
      <c r="A133" s="19"/>
      <c r="B133" s="20"/>
      <c r="C133" s="221" t="s">
        <v>139</v>
      </c>
      <c r="D133" s="221" t="s">
        <v>134</v>
      </c>
      <c r="E133" s="222" t="s">
        <v>140</v>
      </c>
      <c r="F133" s="223" t="s">
        <v>141</v>
      </c>
      <c r="G133" s="224" t="s">
        <v>128</v>
      </c>
      <c r="H133" s="225" t="n">
        <v>88</v>
      </c>
      <c r="I133" s="226" t="n">
        <v>15.4</v>
      </c>
      <c r="J133" s="226" t="n">
        <f aca="false">ROUND(I133*H133,2)</f>
        <v>1355.2</v>
      </c>
      <c r="K133" s="223" t="s">
        <v>129</v>
      </c>
      <c r="L133" s="227"/>
      <c r="M133" s="228"/>
      <c r="N133" s="229" t="s">
        <v>36</v>
      </c>
      <c r="O133" s="213" t="n">
        <v>0</v>
      </c>
      <c r="P133" s="213" t="n">
        <f aca="false">O133*H133</f>
        <v>0</v>
      </c>
      <c r="Q133" s="213" t="n">
        <v>4E-005</v>
      </c>
      <c r="R133" s="213" t="n">
        <f aca="false">Q133*H133</f>
        <v>0.00352</v>
      </c>
      <c r="S133" s="213" t="n">
        <v>0</v>
      </c>
      <c r="T133" s="214" t="n">
        <f aca="false">S133*H133</f>
        <v>0</v>
      </c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R133" s="215" t="s">
        <v>137</v>
      </c>
      <c r="AT133" s="215" t="s">
        <v>134</v>
      </c>
      <c r="AU133" s="215" t="s">
        <v>81</v>
      </c>
      <c r="AY133" s="3" t="s">
        <v>122</v>
      </c>
      <c r="BE133" s="216" t="n">
        <f aca="false">IF(N133="základní",J133,0)</f>
        <v>1355.2</v>
      </c>
      <c r="BF133" s="216" t="n">
        <f aca="false">IF(N133="snížená",J133,0)</f>
        <v>0</v>
      </c>
      <c r="BG133" s="216" t="n">
        <f aca="false">IF(N133="zákl. přenesená",J133,0)</f>
        <v>0</v>
      </c>
      <c r="BH133" s="216" t="n">
        <f aca="false">IF(N133="sníž. přenesená",J133,0)</f>
        <v>0</v>
      </c>
      <c r="BI133" s="216" t="n">
        <f aca="false">IF(N133="nulová",J133,0)</f>
        <v>0</v>
      </c>
      <c r="BJ133" s="3" t="s">
        <v>79</v>
      </c>
      <c r="BK133" s="216" t="n">
        <f aca="false">ROUND(I133*H133,2)</f>
        <v>1355.2</v>
      </c>
      <c r="BL133" s="3" t="s">
        <v>130</v>
      </c>
      <c r="BM133" s="215" t="s">
        <v>142</v>
      </c>
    </row>
    <row r="134" s="26" customFormat="true" ht="12.8" hidden="false" customHeight="false" outlineLevel="0" collapsed="false">
      <c r="A134" s="19"/>
      <c r="B134" s="20"/>
      <c r="C134" s="21"/>
      <c r="D134" s="217" t="s">
        <v>132</v>
      </c>
      <c r="E134" s="21"/>
      <c r="F134" s="218" t="s">
        <v>141</v>
      </c>
      <c r="G134" s="21"/>
      <c r="H134" s="21"/>
      <c r="I134" s="21"/>
      <c r="J134" s="21"/>
      <c r="K134" s="21"/>
      <c r="L134" s="25"/>
      <c r="M134" s="219"/>
      <c r="N134" s="220"/>
      <c r="O134" s="69"/>
      <c r="P134" s="69"/>
      <c r="Q134" s="69"/>
      <c r="R134" s="69"/>
      <c r="S134" s="69"/>
      <c r="T134" s="70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T134" s="3" t="s">
        <v>132</v>
      </c>
      <c r="AU134" s="3" t="s">
        <v>81</v>
      </c>
    </row>
    <row r="135" s="26" customFormat="true" ht="21.75" hidden="false" customHeight="true" outlineLevel="0" collapsed="false">
      <c r="A135" s="19"/>
      <c r="B135" s="20"/>
      <c r="C135" s="221" t="s">
        <v>143</v>
      </c>
      <c r="D135" s="221" t="s">
        <v>134</v>
      </c>
      <c r="E135" s="222" t="s">
        <v>144</v>
      </c>
      <c r="F135" s="223" t="s">
        <v>145</v>
      </c>
      <c r="G135" s="224" t="s">
        <v>128</v>
      </c>
      <c r="H135" s="225" t="n">
        <v>29</v>
      </c>
      <c r="I135" s="226" t="n">
        <v>16.4</v>
      </c>
      <c r="J135" s="226" t="n">
        <f aca="false">ROUND(I135*H135,2)</f>
        <v>475.6</v>
      </c>
      <c r="K135" s="223" t="s">
        <v>129</v>
      </c>
      <c r="L135" s="227"/>
      <c r="M135" s="228"/>
      <c r="N135" s="229" t="s">
        <v>36</v>
      </c>
      <c r="O135" s="213" t="n">
        <v>0</v>
      </c>
      <c r="P135" s="213" t="n">
        <f aca="false">O135*H135</f>
        <v>0</v>
      </c>
      <c r="Q135" s="213" t="n">
        <v>4E-005</v>
      </c>
      <c r="R135" s="213" t="n">
        <f aca="false">Q135*H135</f>
        <v>0.00116</v>
      </c>
      <c r="S135" s="213" t="n">
        <v>0</v>
      </c>
      <c r="T135" s="214" t="n">
        <f aca="false">S135*H135</f>
        <v>0</v>
      </c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R135" s="215" t="s">
        <v>137</v>
      </c>
      <c r="AT135" s="215" t="s">
        <v>134</v>
      </c>
      <c r="AU135" s="215" t="s">
        <v>81</v>
      </c>
      <c r="AY135" s="3" t="s">
        <v>122</v>
      </c>
      <c r="BE135" s="216" t="n">
        <f aca="false">IF(N135="základní",J135,0)</f>
        <v>475.6</v>
      </c>
      <c r="BF135" s="216" t="n">
        <f aca="false">IF(N135="snížená",J135,0)</f>
        <v>0</v>
      </c>
      <c r="BG135" s="216" t="n">
        <f aca="false">IF(N135="zákl. přenesená",J135,0)</f>
        <v>0</v>
      </c>
      <c r="BH135" s="216" t="n">
        <f aca="false">IF(N135="sníž. přenesená",J135,0)</f>
        <v>0</v>
      </c>
      <c r="BI135" s="216" t="n">
        <f aca="false">IF(N135="nulová",J135,0)</f>
        <v>0</v>
      </c>
      <c r="BJ135" s="3" t="s">
        <v>79</v>
      </c>
      <c r="BK135" s="216" t="n">
        <f aca="false">ROUND(I135*H135,2)</f>
        <v>475.6</v>
      </c>
      <c r="BL135" s="3" t="s">
        <v>130</v>
      </c>
      <c r="BM135" s="215" t="s">
        <v>146</v>
      </c>
    </row>
    <row r="136" s="26" customFormat="true" ht="12.8" hidden="false" customHeight="false" outlineLevel="0" collapsed="false">
      <c r="A136" s="19"/>
      <c r="B136" s="20"/>
      <c r="C136" s="21"/>
      <c r="D136" s="217" t="s">
        <v>132</v>
      </c>
      <c r="E136" s="21"/>
      <c r="F136" s="218" t="s">
        <v>145</v>
      </c>
      <c r="G136" s="21"/>
      <c r="H136" s="21"/>
      <c r="I136" s="21"/>
      <c r="J136" s="21"/>
      <c r="K136" s="21"/>
      <c r="L136" s="25"/>
      <c r="M136" s="219"/>
      <c r="N136" s="220"/>
      <c r="O136" s="69"/>
      <c r="P136" s="69"/>
      <c r="Q136" s="69"/>
      <c r="R136" s="69"/>
      <c r="S136" s="69"/>
      <c r="T136" s="70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T136" s="3" t="s">
        <v>132</v>
      </c>
      <c r="AU136" s="3" t="s">
        <v>81</v>
      </c>
    </row>
    <row r="137" s="26" customFormat="true" ht="21.75" hidden="false" customHeight="true" outlineLevel="0" collapsed="false">
      <c r="A137" s="19"/>
      <c r="B137" s="20"/>
      <c r="C137" s="221" t="s">
        <v>147</v>
      </c>
      <c r="D137" s="221" t="s">
        <v>134</v>
      </c>
      <c r="E137" s="222" t="s">
        <v>148</v>
      </c>
      <c r="F137" s="223" t="s">
        <v>149</v>
      </c>
      <c r="G137" s="224" t="s">
        <v>128</v>
      </c>
      <c r="H137" s="225" t="n">
        <v>16</v>
      </c>
      <c r="I137" s="226" t="n">
        <v>19.6</v>
      </c>
      <c r="J137" s="226" t="n">
        <f aca="false">ROUND(I137*H137,2)</f>
        <v>313.6</v>
      </c>
      <c r="K137" s="223" t="s">
        <v>129</v>
      </c>
      <c r="L137" s="227"/>
      <c r="M137" s="228"/>
      <c r="N137" s="229" t="s">
        <v>36</v>
      </c>
      <c r="O137" s="213" t="n">
        <v>0</v>
      </c>
      <c r="P137" s="213" t="n">
        <f aca="false">O137*H137</f>
        <v>0</v>
      </c>
      <c r="Q137" s="213" t="n">
        <v>5E-005</v>
      </c>
      <c r="R137" s="213" t="n">
        <f aca="false">Q137*H137</f>
        <v>0.0008</v>
      </c>
      <c r="S137" s="213" t="n">
        <v>0</v>
      </c>
      <c r="T137" s="214" t="n">
        <f aca="false">S137*H137</f>
        <v>0</v>
      </c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R137" s="215" t="s">
        <v>137</v>
      </c>
      <c r="AT137" s="215" t="s">
        <v>134</v>
      </c>
      <c r="AU137" s="215" t="s">
        <v>81</v>
      </c>
      <c r="AY137" s="3" t="s">
        <v>122</v>
      </c>
      <c r="BE137" s="216" t="n">
        <f aca="false">IF(N137="základní",J137,0)</f>
        <v>313.6</v>
      </c>
      <c r="BF137" s="216" t="n">
        <f aca="false">IF(N137="snížená",J137,0)</f>
        <v>0</v>
      </c>
      <c r="BG137" s="216" t="n">
        <f aca="false">IF(N137="zákl. přenesená",J137,0)</f>
        <v>0</v>
      </c>
      <c r="BH137" s="216" t="n">
        <f aca="false">IF(N137="sníž. přenesená",J137,0)</f>
        <v>0</v>
      </c>
      <c r="BI137" s="216" t="n">
        <f aca="false">IF(N137="nulová",J137,0)</f>
        <v>0</v>
      </c>
      <c r="BJ137" s="3" t="s">
        <v>79</v>
      </c>
      <c r="BK137" s="216" t="n">
        <f aca="false">ROUND(I137*H137,2)</f>
        <v>313.6</v>
      </c>
      <c r="BL137" s="3" t="s">
        <v>130</v>
      </c>
      <c r="BM137" s="215" t="s">
        <v>150</v>
      </c>
    </row>
    <row r="138" s="26" customFormat="true" ht="12.8" hidden="false" customHeight="false" outlineLevel="0" collapsed="false">
      <c r="A138" s="19"/>
      <c r="B138" s="20"/>
      <c r="C138" s="21"/>
      <c r="D138" s="217" t="s">
        <v>132</v>
      </c>
      <c r="E138" s="21"/>
      <c r="F138" s="218" t="s">
        <v>149</v>
      </c>
      <c r="G138" s="21"/>
      <c r="H138" s="21"/>
      <c r="I138" s="21"/>
      <c r="J138" s="21"/>
      <c r="K138" s="21"/>
      <c r="L138" s="25"/>
      <c r="M138" s="219"/>
      <c r="N138" s="220"/>
      <c r="O138" s="69"/>
      <c r="P138" s="69"/>
      <c r="Q138" s="69"/>
      <c r="R138" s="69"/>
      <c r="S138" s="69"/>
      <c r="T138" s="70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T138" s="3" t="s">
        <v>132</v>
      </c>
      <c r="AU138" s="3" t="s">
        <v>81</v>
      </c>
    </row>
    <row r="139" s="26" customFormat="true" ht="21.75" hidden="false" customHeight="true" outlineLevel="0" collapsed="false">
      <c r="A139" s="19"/>
      <c r="B139" s="20"/>
      <c r="C139" s="221" t="s">
        <v>151</v>
      </c>
      <c r="D139" s="221" t="s">
        <v>134</v>
      </c>
      <c r="E139" s="222" t="s">
        <v>152</v>
      </c>
      <c r="F139" s="223" t="s">
        <v>153</v>
      </c>
      <c r="G139" s="224" t="s">
        <v>128</v>
      </c>
      <c r="H139" s="225" t="n">
        <v>36</v>
      </c>
      <c r="I139" s="226" t="n">
        <v>26</v>
      </c>
      <c r="J139" s="226" t="n">
        <f aca="false">ROUND(I139*H139,2)</f>
        <v>936</v>
      </c>
      <c r="K139" s="223" t="s">
        <v>129</v>
      </c>
      <c r="L139" s="227"/>
      <c r="M139" s="228"/>
      <c r="N139" s="229" t="s">
        <v>36</v>
      </c>
      <c r="O139" s="213" t="n">
        <v>0</v>
      </c>
      <c r="P139" s="213" t="n">
        <f aca="false">O139*H139</f>
        <v>0</v>
      </c>
      <c r="Q139" s="213" t="n">
        <v>6E-005</v>
      </c>
      <c r="R139" s="213" t="n">
        <f aca="false">Q139*H139</f>
        <v>0.00216</v>
      </c>
      <c r="S139" s="213" t="n">
        <v>0</v>
      </c>
      <c r="T139" s="214" t="n">
        <f aca="false">S139*H139</f>
        <v>0</v>
      </c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R139" s="215" t="s">
        <v>137</v>
      </c>
      <c r="AT139" s="215" t="s">
        <v>134</v>
      </c>
      <c r="AU139" s="215" t="s">
        <v>81</v>
      </c>
      <c r="AY139" s="3" t="s">
        <v>122</v>
      </c>
      <c r="BE139" s="216" t="n">
        <f aca="false">IF(N139="základní",J139,0)</f>
        <v>936</v>
      </c>
      <c r="BF139" s="216" t="n">
        <f aca="false">IF(N139="snížená",J139,0)</f>
        <v>0</v>
      </c>
      <c r="BG139" s="216" t="n">
        <f aca="false">IF(N139="zákl. přenesená",J139,0)</f>
        <v>0</v>
      </c>
      <c r="BH139" s="216" t="n">
        <f aca="false">IF(N139="sníž. přenesená",J139,0)</f>
        <v>0</v>
      </c>
      <c r="BI139" s="216" t="n">
        <f aca="false">IF(N139="nulová",J139,0)</f>
        <v>0</v>
      </c>
      <c r="BJ139" s="3" t="s">
        <v>79</v>
      </c>
      <c r="BK139" s="216" t="n">
        <f aca="false">ROUND(I139*H139,2)</f>
        <v>936</v>
      </c>
      <c r="BL139" s="3" t="s">
        <v>130</v>
      </c>
      <c r="BM139" s="215" t="s">
        <v>154</v>
      </c>
    </row>
    <row r="140" s="26" customFormat="true" ht="12.8" hidden="false" customHeight="false" outlineLevel="0" collapsed="false">
      <c r="A140" s="19"/>
      <c r="B140" s="20"/>
      <c r="C140" s="21"/>
      <c r="D140" s="217" t="s">
        <v>132</v>
      </c>
      <c r="E140" s="21"/>
      <c r="F140" s="218" t="s">
        <v>153</v>
      </c>
      <c r="G140" s="21"/>
      <c r="H140" s="21"/>
      <c r="I140" s="21"/>
      <c r="J140" s="21"/>
      <c r="K140" s="21"/>
      <c r="L140" s="25"/>
      <c r="M140" s="219"/>
      <c r="N140" s="220"/>
      <c r="O140" s="69"/>
      <c r="P140" s="69"/>
      <c r="Q140" s="69"/>
      <c r="R140" s="69"/>
      <c r="S140" s="69"/>
      <c r="T140" s="70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T140" s="3" t="s">
        <v>132</v>
      </c>
      <c r="AU140" s="3" t="s">
        <v>81</v>
      </c>
    </row>
    <row r="141" s="26" customFormat="true" ht="21.75" hidden="false" customHeight="true" outlineLevel="0" collapsed="false">
      <c r="A141" s="19"/>
      <c r="B141" s="20"/>
      <c r="C141" s="221" t="s">
        <v>155</v>
      </c>
      <c r="D141" s="221" t="s">
        <v>134</v>
      </c>
      <c r="E141" s="222" t="s">
        <v>156</v>
      </c>
      <c r="F141" s="223" t="s">
        <v>157</v>
      </c>
      <c r="G141" s="224" t="s">
        <v>128</v>
      </c>
      <c r="H141" s="225" t="n">
        <v>16</v>
      </c>
      <c r="I141" s="226" t="n">
        <v>35.1</v>
      </c>
      <c r="J141" s="226" t="n">
        <f aca="false">ROUND(I141*H141,2)</f>
        <v>561.6</v>
      </c>
      <c r="K141" s="223" t="s">
        <v>129</v>
      </c>
      <c r="L141" s="227"/>
      <c r="M141" s="228"/>
      <c r="N141" s="229" t="s">
        <v>36</v>
      </c>
      <c r="O141" s="213" t="n">
        <v>0</v>
      </c>
      <c r="P141" s="213" t="n">
        <f aca="false">O141*H141</f>
        <v>0</v>
      </c>
      <c r="Q141" s="213" t="n">
        <v>9E-005</v>
      </c>
      <c r="R141" s="213" t="n">
        <f aca="false">Q141*H141</f>
        <v>0.00144</v>
      </c>
      <c r="S141" s="213" t="n">
        <v>0</v>
      </c>
      <c r="T141" s="214" t="n">
        <f aca="false">S141*H141</f>
        <v>0</v>
      </c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R141" s="215" t="s">
        <v>137</v>
      </c>
      <c r="AT141" s="215" t="s">
        <v>134</v>
      </c>
      <c r="AU141" s="215" t="s">
        <v>81</v>
      </c>
      <c r="AY141" s="3" t="s">
        <v>122</v>
      </c>
      <c r="BE141" s="216" t="n">
        <f aca="false">IF(N141="základní",J141,0)</f>
        <v>561.6</v>
      </c>
      <c r="BF141" s="216" t="n">
        <f aca="false">IF(N141="snížená",J141,0)</f>
        <v>0</v>
      </c>
      <c r="BG141" s="216" t="n">
        <f aca="false">IF(N141="zákl. přenesená",J141,0)</f>
        <v>0</v>
      </c>
      <c r="BH141" s="216" t="n">
        <f aca="false">IF(N141="sníž. přenesená",J141,0)</f>
        <v>0</v>
      </c>
      <c r="BI141" s="216" t="n">
        <f aca="false">IF(N141="nulová",J141,0)</f>
        <v>0</v>
      </c>
      <c r="BJ141" s="3" t="s">
        <v>79</v>
      </c>
      <c r="BK141" s="216" t="n">
        <f aca="false">ROUND(I141*H141,2)</f>
        <v>561.6</v>
      </c>
      <c r="BL141" s="3" t="s">
        <v>130</v>
      </c>
      <c r="BM141" s="215" t="s">
        <v>158</v>
      </c>
    </row>
    <row r="142" s="26" customFormat="true" ht="12.8" hidden="false" customHeight="false" outlineLevel="0" collapsed="false">
      <c r="A142" s="19"/>
      <c r="B142" s="20"/>
      <c r="C142" s="21"/>
      <c r="D142" s="217" t="s">
        <v>132</v>
      </c>
      <c r="E142" s="21"/>
      <c r="F142" s="218" t="s">
        <v>157</v>
      </c>
      <c r="G142" s="21"/>
      <c r="H142" s="21"/>
      <c r="I142" s="21"/>
      <c r="J142" s="21"/>
      <c r="K142" s="21"/>
      <c r="L142" s="25"/>
      <c r="M142" s="219"/>
      <c r="N142" s="220"/>
      <c r="O142" s="69"/>
      <c r="P142" s="69"/>
      <c r="Q142" s="69"/>
      <c r="R142" s="69"/>
      <c r="S142" s="69"/>
      <c r="T142" s="70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T142" s="3" t="s">
        <v>132</v>
      </c>
      <c r="AU142" s="3" t="s">
        <v>81</v>
      </c>
    </row>
    <row r="143" s="26" customFormat="true" ht="21.75" hidden="false" customHeight="true" outlineLevel="0" collapsed="false">
      <c r="A143" s="19"/>
      <c r="B143" s="20"/>
      <c r="C143" s="221" t="s">
        <v>159</v>
      </c>
      <c r="D143" s="221" t="s">
        <v>134</v>
      </c>
      <c r="E143" s="222" t="s">
        <v>160</v>
      </c>
      <c r="F143" s="223" t="s">
        <v>161</v>
      </c>
      <c r="G143" s="224" t="s">
        <v>128</v>
      </c>
      <c r="H143" s="225" t="n">
        <v>101</v>
      </c>
      <c r="I143" s="226" t="n">
        <v>41.5</v>
      </c>
      <c r="J143" s="226" t="n">
        <f aca="false">ROUND(I143*H143,2)</f>
        <v>4191.5</v>
      </c>
      <c r="K143" s="223" t="s">
        <v>129</v>
      </c>
      <c r="L143" s="227"/>
      <c r="M143" s="228"/>
      <c r="N143" s="229" t="s">
        <v>36</v>
      </c>
      <c r="O143" s="213" t="n">
        <v>0</v>
      </c>
      <c r="P143" s="213" t="n">
        <f aca="false">O143*H143</f>
        <v>0</v>
      </c>
      <c r="Q143" s="213" t="n">
        <v>0.0001</v>
      </c>
      <c r="R143" s="213" t="n">
        <f aca="false">Q143*H143</f>
        <v>0.0101</v>
      </c>
      <c r="S143" s="213" t="n">
        <v>0</v>
      </c>
      <c r="T143" s="214" t="n">
        <f aca="false">S143*H143</f>
        <v>0</v>
      </c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R143" s="215" t="s">
        <v>137</v>
      </c>
      <c r="AT143" s="215" t="s">
        <v>134</v>
      </c>
      <c r="AU143" s="215" t="s">
        <v>81</v>
      </c>
      <c r="AY143" s="3" t="s">
        <v>122</v>
      </c>
      <c r="BE143" s="216" t="n">
        <f aca="false">IF(N143="základní",J143,0)</f>
        <v>4191.5</v>
      </c>
      <c r="BF143" s="216" t="n">
        <f aca="false">IF(N143="snížená",J143,0)</f>
        <v>0</v>
      </c>
      <c r="BG143" s="216" t="n">
        <f aca="false">IF(N143="zákl. přenesená",J143,0)</f>
        <v>0</v>
      </c>
      <c r="BH143" s="216" t="n">
        <f aca="false">IF(N143="sníž. přenesená",J143,0)</f>
        <v>0</v>
      </c>
      <c r="BI143" s="216" t="n">
        <f aca="false">IF(N143="nulová",J143,0)</f>
        <v>0</v>
      </c>
      <c r="BJ143" s="3" t="s">
        <v>79</v>
      </c>
      <c r="BK143" s="216" t="n">
        <f aca="false">ROUND(I143*H143,2)</f>
        <v>4191.5</v>
      </c>
      <c r="BL143" s="3" t="s">
        <v>130</v>
      </c>
      <c r="BM143" s="215" t="s">
        <v>162</v>
      </c>
    </row>
    <row r="144" s="26" customFormat="true" ht="12.8" hidden="false" customHeight="false" outlineLevel="0" collapsed="false">
      <c r="A144" s="19"/>
      <c r="B144" s="20"/>
      <c r="C144" s="21"/>
      <c r="D144" s="217" t="s">
        <v>132</v>
      </c>
      <c r="E144" s="21"/>
      <c r="F144" s="218" t="s">
        <v>161</v>
      </c>
      <c r="G144" s="21"/>
      <c r="H144" s="21"/>
      <c r="I144" s="21"/>
      <c r="J144" s="21"/>
      <c r="K144" s="21"/>
      <c r="L144" s="25"/>
      <c r="M144" s="219"/>
      <c r="N144" s="220"/>
      <c r="O144" s="69"/>
      <c r="P144" s="69"/>
      <c r="Q144" s="69"/>
      <c r="R144" s="69"/>
      <c r="S144" s="69"/>
      <c r="T144" s="70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T144" s="3" t="s">
        <v>132</v>
      </c>
      <c r="AU144" s="3" t="s">
        <v>81</v>
      </c>
    </row>
    <row r="145" s="26" customFormat="true" ht="21.75" hidden="false" customHeight="true" outlineLevel="0" collapsed="false">
      <c r="A145" s="19"/>
      <c r="B145" s="20"/>
      <c r="C145" s="205" t="s">
        <v>163</v>
      </c>
      <c r="D145" s="205" t="s">
        <v>125</v>
      </c>
      <c r="E145" s="206" t="s">
        <v>164</v>
      </c>
      <c r="F145" s="207" t="s">
        <v>165</v>
      </c>
      <c r="G145" s="208" t="s">
        <v>166</v>
      </c>
      <c r="H145" s="209" t="n">
        <v>0.066</v>
      </c>
      <c r="I145" s="210" t="n">
        <v>971</v>
      </c>
      <c r="J145" s="210" t="n">
        <f aca="false">ROUND(I145*H145,2)</f>
        <v>64.09</v>
      </c>
      <c r="K145" s="207" t="s">
        <v>129</v>
      </c>
      <c r="L145" s="25"/>
      <c r="M145" s="211"/>
      <c r="N145" s="212" t="s">
        <v>36</v>
      </c>
      <c r="O145" s="213" t="n">
        <v>1.831</v>
      </c>
      <c r="P145" s="213" t="n">
        <f aca="false">O145*H145</f>
        <v>0.120846</v>
      </c>
      <c r="Q145" s="213" t="n">
        <v>0</v>
      </c>
      <c r="R145" s="213" t="n">
        <f aca="false">Q145*H145</f>
        <v>0</v>
      </c>
      <c r="S145" s="213" t="n">
        <v>0</v>
      </c>
      <c r="T145" s="214" t="n">
        <f aca="false">S145*H145</f>
        <v>0</v>
      </c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R145" s="215" t="s">
        <v>130</v>
      </c>
      <c r="AT145" s="215" t="s">
        <v>125</v>
      </c>
      <c r="AU145" s="215" t="s">
        <v>81</v>
      </c>
      <c r="AY145" s="3" t="s">
        <v>122</v>
      </c>
      <c r="BE145" s="216" t="n">
        <f aca="false">IF(N145="základní",J145,0)</f>
        <v>64.09</v>
      </c>
      <c r="BF145" s="216" t="n">
        <f aca="false">IF(N145="snížená",J145,0)</f>
        <v>0</v>
      </c>
      <c r="BG145" s="216" t="n">
        <f aca="false">IF(N145="zákl. přenesená",J145,0)</f>
        <v>0</v>
      </c>
      <c r="BH145" s="216" t="n">
        <f aca="false">IF(N145="sníž. přenesená",J145,0)</f>
        <v>0</v>
      </c>
      <c r="BI145" s="216" t="n">
        <f aca="false">IF(N145="nulová",J145,0)</f>
        <v>0</v>
      </c>
      <c r="BJ145" s="3" t="s">
        <v>79</v>
      </c>
      <c r="BK145" s="216" t="n">
        <f aca="false">ROUND(I145*H145,2)</f>
        <v>64.09</v>
      </c>
      <c r="BL145" s="3" t="s">
        <v>130</v>
      </c>
      <c r="BM145" s="215" t="s">
        <v>167</v>
      </c>
    </row>
    <row r="146" s="26" customFormat="true" ht="12.8" hidden="false" customHeight="false" outlineLevel="0" collapsed="false">
      <c r="A146" s="19"/>
      <c r="B146" s="20"/>
      <c r="C146" s="21"/>
      <c r="D146" s="217" t="s">
        <v>132</v>
      </c>
      <c r="E146" s="21"/>
      <c r="F146" s="218" t="s">
        <v>168</v>
      </c>
      <c r="G146" s="21"/>
      <c r="H146" s="21"/>
      <c r="I146" s="21"/>
      <c r="J146" s="21"/>
      <c r="K146" s="21"/>
      <c r="L146" s="25"/>
      <c r="M146" s="219"/>
      <c r="N146" s="220"/>
      <c r="O146" s="69"/>
      <c r="P146" s="69"/>
      <c r="Q146" s="69"/>
      <c r="R146" s="69"/>
      <c r="S146" s="69"/>
      <c r="T146" s="70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T146" s="3" t="s">
        <v>132</v>
      </c>
      <c r="AU146" s="3" t="s">
        <v>81</v>
      </c>
    </row>
    <row r="147" s="26" customFormat="true" ht="21.75" hidden="false" customHeight="true" outlineLevel="0" collapsed="false">
      <c r="A147" s="19"/>
      <c r="B147" s="20"/>
      <c r="C147" s="205" t="s">
        <v>169</v>
      </c>
      <c r="D147" s="205" t="s">
        <v>125</v>
      </c>
      <c r="E147" s="206" t="s">
        <v>170</v>
      </c>
      <c r="F147" s="207" t="s">
        <v>171</v>
      </c>
      <c r="G147" s="208" t="s">
        <v>166</v>
      </c>
      <c r="H147" s="209" t="n">
        <v>0.066</v>
      </c>
      <c r="I147" s="210" t="n">
        <v>584</v>
      </c>
      <c r="J147" s="210" t="n">
        <f aca="false">ROUND(I147*H147,2)</f>
        <v>38.54</v>
      </c>
      <c r="K147" s="207" t="s">
        <v>129</v>
      </c>
      <c r="L147" s="25"/>
      <c r="M147" s="211"/>
      <c r="N147" s="212" t="s">
        <v>36</v>
      </c>
      <c r="O147" s="213" t="n">
        <v>1.45</v>
      </c>
      <c r="P147" s="213" t="n">
        <f aca="false">O147*H147</f>
        <v>0.0957</v>
      </c>
      <c r="Q147" s="213" t="n">
        <v>0</v>
      </c>
      <c r="R147" s="213" t="n">
        <f aca="false">Q147*H147</f>
        <v>0</v>
      </c>
      <c r="S147" s="213" t="n">
        <v>0</v>
      </c>
      <c r="T147" s="214" t="n">
        <f aca="false">S147*H147</f>
        <v>0</v>
      </c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R147" s="215" t="s">
        <v>130</v>
      </c>
      <c r="AT147" s="215" t="s">
        <v>125</v>
      </c>
      <c r="AU147" s="215" t="s">
        <v>81</v>
      </c>
      <c r="AY147" s="3" t="s">
        <v>122</v>
      </c>
      <c r="BE147" s="216" t="n">
        <f aca="false">IF(N147="základní",J147,0)</f>
        <v>38.54</v>
      </c>
      <c r="BF147" s="216" t="n">
        <f aca="false">IF(N147="snížená",J147,0)</f>
        <v>0</v>
      </c>
      <c r="BG147" s="216" t="n">
        <f aca="false">IF(N147="zákl. přenesená",J147,0)</f>
        <v>0</v>
      </c>
      <c r="BH147" s="216" t="n">
        <f aca="false">IF(N147="sníž. přenesená",J147,0)</f>
        <v>0</v>
      </c>
      <c r="BI147" s="216" t="n">
        <f aca="false">IF(N147="nulová",J147,0)</f>
        <v>0</v>
      </c>
      <c r="BJ147" s="3" t="s">
        <v>79</v>
      </c>
      <c r="BK147" s="216" t="n">
        <f aca="false">ROUND(I147*H147,2)</f>
        <v>38.54</v>
      </c>
      <c r="BL147" s="3" t="s">
        <v>130</v>
      </c>
      <c r="BM147" s="215" t="s">
        <v>172</v>
      </c>
    </row>
    <row r="148" s="26" customFormat="true" ht="12.8" hidden="false" customHeight="false" outlineLevel="0" collapsed="false">
      <c r="A148" s="19"/>
      <c r="B148" s="20"/>
      <c r="C148" s="21"/>
      <c r="D148" s="217" t="s">
        <v>132</v>
      </c>
      <c r="E148" s="21"/>
      <c r="F148" s="218" t="s">
        <v>173</v>
      </c>
      <c r="G148" s="21"/>
      <c r="H148" s="21"/>
      <c r="I148" s="21"/>
      <c r="J148" s="21"/>
      <c r="K148" s="21"/>
      <c r="L148" s="25"/>
      <c r="M148" s="219"/>
      <c r="N148" s="220"/>
      <c r="O148" s="69"/>
      <c r="P148" s="69"/>
      <c r="Q148" s="69"/>
      <c r="R148" s="69"/>
      <c r="S148" s="69"/>
      <c r="T148" s="70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T148" s="3" t="s">
        <v>132</v>
      </c>
      <c r="AU148" s="3" t="s">
        <v>81</v>
      </c>
    </row>
    <row r="149" s="189" customFormat="true" ht="22.8" hidden="false" customHeight="true" outlineLevel="0" collapsed="false">
      <c r="B149" s="190"/>
      <c r="C149" s="191"/>
      <c r="D149" s="192" t="s">
        <v>70</v>
      </c>
      <c r="E149" s="203" t="s">
        <v>174</v>
      </c>
      <c r="F149" s="203" t="s">
        <v>175</v>
      </c>
      <c r="G149" s="191"/>
      <c r="H149" s="191"/>
      <c r="I149" s="191"/>
      <c r="J149" s="204" t="n">
        <f aca="false">BK149</f>
        <v>32200</v>
      </c>
      <c r="K149" s="191"/>
      <c r="L149" s="195"/>
      <c r="M149" s="196"/>
      <c r="N149" s="197"/>
      <c r="O149" s="197"/>
      <c r="P149" s="198" t="n">
        <f aca="false">SUM(P150:P153)</f>
        <v>1.024</v>
      </c>
      <c r="Q149" s="197"/>
      <c r="R149" s="198" t="n">
        <f aca="false">SUM(R150:R153)</f>
        <v>0.00656</v>
      </c>
      <c r="S149" s="197"/>
      <c r="T149" s="199" t="n">
        <f aca="false">SUM(T150:T153)</f>
        <v>0</v>
      </c>
      <c r="AR149" s="200" t="s">
        <v>81</v>
      </c>
      <c r="AT149" s="201" t="s">
        <v>70</v>
      </c>
      <c r="AU149" s="201" t="s">
        <v>79</v>
      </c>
      <c r="AY149" s="200" t="s">
        <v>122</v>
      </c>
      <c r="BK149" s="202" t="n">
        <f aca="false">SUM(BK150:BK153)</f>
        <v>32200</v>
      </c>
    </row>
    <row r="150" s="26" customFormat="true" ht="21.75" hidden="false" customHeight="true" outlineLevel="0" collapsed="false">
      <c r="A150" s="19"/>
      <c r="B150" s="20"/>
      <c r="C150" s="205" t="s">
        <v>176</v>
      </c>
      <c r="D150" s="205" t="s">
        <v>125</v>
      </c>
      <c r="E150" s="206" t="s">
        <v>177</v>
      </c>
      <c r="F150" s="207" t="s">
        <v>178</v>
      </c>
      <c r="G150" s="208" t="s">
        <v>179</v>
      </c>
      <c r="H150" s="209" t="n">
        <v>1</v>
      </c>
      <c r="I150" s="210" t="n">
        <v>14200</v>
      </c>
      <c r="J150" s="210" t="n">
        <f aca="false">ROUND(I150*H150,2)</f>
        <v>14200</v>
      </c>
      <c r="K150" s="207" t="s">
        <v>129</v>
      </c>
      <c r="L150" s="25"/>
      <c r="M150" s="211"/>
      <c r="N150" s="212" t="s">
        <v>36</v>
      </c>
      <c r="O150" s="213" t="n">
        <v>0.512</v>
      </c>
      <c r="P150" s="213" t="n">
        <f aca="false">O150*H150</f>
        <v>0.512</v>
      </c>
      <c r="Q150" s="213" t="n">
        <v>0.00328</v>
      </c>
      <c r="R150" s="213" t="n">
        <f aca="false">Q150*H150</f>
        <v>0.00328</v>
      </c>
      <c r="S150" s="213" t="n">
        <v>0</v>
      </c>
      <c r="T150" s="214" t="n">
        <f aca="false">S150*H150</f>
        <v>0</v>
      </c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R150" s="215" t="s">
        <v>130</v>
      </c>
      <c r="AT150" s="215" t="s">
        <v>125</v>
      </c>
      <c r="AU150" s="215" t="s">
        <v>81</v>
      </c>
      <c r="AY150" s="3" t="s">
        <v>122</v>
      </c>
      <c r="BE150" s="216" t="n">
        <f aca="false">IF(N150="základní",J150,0)</f>
        <v>14200</v>
      </c>
      <c r="BF150" s="216" t="n">
        <f aca="false">IF(N150="snížená",J150,0)</f>
        <v>0</v>
      </c>
      <c r="BG150" s="216" t="n">
        <f aca="false">IF(N150="zákl. přenesená",J150,0)</f>
        <v>0</v>
      </c>
      <c r="BH150" s="216" t="n">
        <f aca="false">IF(N150="sníž. přenesená",J150,0)</f>
        <v>0</v>
      </c>
      <c r="BI150" s="216" t="n">
        <f aca="false">IF(N150="nulová",J150,0)</f>
        <v>0</v>
      </c>
      <c r="BJ150" s="3" t="s">
        <v>79</v>
      </c>
      <c r="BK150" s="216" t="n">
        <f aca="false">ROUND(I150*H150,2)</f>
        <v>14200</v>
      </c>
      <c r="BL150" s="3" t="s">
        <v>130</v>
      </c>
      <c r="BM150" s="215" t="s">
        <v>180</v>
      </c>
    </row>
    <row r="151" s="26" customFormat="true" ht="12.8" hidden="false" customHeight="false" outlineLevel="0" collapsed="false">
      <c r="A151" s="19"/>
      <c r="B151" s="20"/>
      <c r="C151" s="21"/>
      <c r="D151" s="217" t="s">
        <v>132</v>
      </c>
      <c r="E151" s="21"/>
      <c r="F151" s="218" t="s">
        <v>181</v>
      </c>
      <c r="G151" s="21"/>
      <c r="H151" s="21"/>
      <c r="I151" s="21"/>
      <c r="J151" s="21"/>
      <c r="K151" s="21"/>
      <c r="L151" s="25"/>
      <c r="M151" s="219"/>
      <c r="N151" s="220"/>
      <c r="O151" s="69"/>
      <c r="P151" s="69"/>
      <c r="Q151" s="69"/>
      <c r="R151" s="69"/>
      <c r="S151" s="69"/>
      <c r="T151" s="70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T151" s="3" t="s">
        <v>132</v>
      </c>
      <c r="AU151" s="3" t="s">
        <v>81</v>
      </c>
    </row>
    <row r="152" s="26" customFormat="true" ht="21.75" hidden="false" customHeight="true" outlineLevel="0" collapsed="false">
      <c r="A152" s="19"/>
      <c r="B152" s="20"/>
      <c r="C152" s="205" t="s">
        <v>182</v>
      </c>
      <c r="D152" s="205" t="s">
        <v>125</v>
      </c>
      <c r="E152" s="206" t="s">
        <v>183</v>
      </c>
      <c r="F152" s="207" t="s">
        <v>184</v>
      </c>
      <c r="G152" s="208" t="s">
        <v>179</v>
      </c>
      <c r="H152" s="209" t="n">
        <v>1</v>
      </c>
      <c r="I152" s="210" t="n">
        <v>18000</v>
      </c>
      <c r="J152" s="210" t="n">
        <f aca="false">ROUND(I152*H152,2)</f>
        <v>18000</v>
      </c>
      <c r="K152" s="207"/>
      <c r="L152" s="25"/>
      <c r="M152" s="211"/>
      <c r="N152" s="212" t="s">
        <v>36</v>
      </c>
      <c r="O152" s="213" t="n">
        <v>0.512</v>
      </c>
      <c r="P152" s="213" t="n">
        <f aca="false">O152*H152</f>
        <v>0.512</v>
      </c>
      <c r="Q152" s="213" t="n">
        <v>0.00328</v>
      </c>
      <c r="R152" s="213" t="n">
        <f aca="false">Q152*H152</f>
        <v>0.00328</v>
      </c>
      <c r="S152" s="213" t="n">
        <v>0</v>
      </c>
      <c r="T152" s="214" t="n">
        <f aca="false">S152*H152</f>
        <v>0</v>
      </c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R152" s="215" t="s">
        <v>130</v>
      </c>
      <c r="AT152" s="215" t="s">
        <v>125</v>
      </c>
      <c r="AU152" s="215" t="s">
        <v>81</v>
      </c>
      <c r="AY152" s="3" t="s">
        <v>122</v>
      </c>
      <c r="BE152" s="216" t="n">
        <f aca="false">IF(N152="základní",J152,0)</f>
        <v>18000</v>
      </c>
      <c r="BF152" s="216" t="n">
        <f aca="false">IF(N152="snížená",J152,0)</f>
        <v>0</v>
      </c>
      <c r="BG152" s="216" t="n">
        <f aca="false">IF(N152="zákl. přenesená",J152,0)</f>
        <v>0</v>
      </c>
      <c r="BH152" s="216" t="n">
        <f aca="false">IF(N152="sníž. přenesená",J152,0)</f>
        <v>0</v>
      </c>
      <c r="BI152" s="216" t="n">
        <f aca="false">IF(N152="nulová",J152,0)</f>
        <v>0</v>
      </c>
      <c r="BJ152" s="3" t="s">
        <v>79</v>
      </c>
      <c r="BK152" s="216" t="n">
        <f aca="false">ROUND(I152*H152,2)</f>
        <v>18000</v>
      </c>
      <c r="BL152" s="3" t="s">
        <v>130</v>
      </c>
      <c r="BM152" s="215" t="s">
        <v>185</v>
      </c>
    </row>
    <row r="153" s="26" customFormat="true" ht="12.8" hidden="false" customHeight="false" outlineLevel="0" collapsed="false">
      <c r="A153" s="19"/>
      <c r="B153" s="20"/>
      <c r="C153" s="21"/>
      <c r="D153" s="217" t="s">
        <v>132</v>
      </c>
      <c r="E153" s="21"/>
      <c r="F153" s="218" t="s">
        <v>186</v>
      </c>
      <c r="G153" s="21"/>
      <c r="H153" s="21"/>
      <c r="I153" s="21"/>
      <c r="J153" s="21"/>
      <c r="K153" s="21"/>
      <c r="L153" s="25"/>
      <c r="M153" s="219"/>
      <c r="N153" s="220"/>
      <c r="O153" s="69"/>
      <c r="P153" s="69"/>
      <c r="Q153" s="69"/>
      <c r="R153" s="69"/>
      <c r="S153" s="69"/>
      <c r="T153" s="70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T153" s="3" t="s">
        <v>132</v>
      </c>
      <c r="AU153" s="3" t="s">
        <v>81</v>
      </c>
    </row>
    <row r="154" s="189" customFormat="true" ht="22.8" hidden="false" customHeight="true" outlineLevel="0" collapsed="false">
      <c r="B154" s="190"/>
      <c r="C154" s="191"/>
      <c r="D154" s="192" t="s">
        <v>70</v>
      </c>
      <c r="E154" s="203" t="s">
        <v>187</v>
      </c>
      <c r="F154" s="203" t="s">
        <v>188</v>
      </c>
      <c r="G154" s="191"/>
      <c r="H154" s="191"/>
      <c r="I154" s="191"/>
      <c r="J154" s="204" t="n">
        <f aca="false">BK154</f>
        <v>249879.23</v>
      </c>
      <c r="K154" s="191"/>
      <c r="L154" s="195"/>
      <c r="M154" s="196"/>
      <c r="N154" s="197"/>
      <c r="O154" s="197"/>
      <c r="P154" s="198" t="n">
        <f aca="false">SUM(P155:P170)</f>
        <v>263.757926</v>
      </c>
      <c r="Q154" s="197"/>
      <c r="R154" s="198" t="n">
        <f aca="false">SUM(R155:R170)</f>
        <v>0.41262</v>
      </c>
      <c r="S154" s="197"/>
      <c r="T154" s="199" t="n">
        <f aca="false">SUM(T155:T170)</f>
        <v>0</v>
      </c>
      <c r="AR154" s="200" t="s">
        <v>81</v>
      </c>
      <c r="AT154" s="201" t="s">
        <v>70</v>
      </c>
      <c r="AU154" s="201" t="s">
        <v>79</v>
      </c>
      <c r="AY154" s="200" t="s">
        <v>122</v>
      </c>
      <c r="BK154" s="202" t="n">
        <f aca="false">SUM(BK155:BK170)</f>
        <v>249879.23</v>
      </c>
    </row>
    <row r="155" s="26" customFormat="true" ht="21.75" hidden="false" customHeight="true" outlineLevel="0" collapsed="false">
      <c r="A155" s="19"/>
      <c r="B155" s="20"/>
      <c r="C155" s="205" t="s">
        <v>189</v>
      </c>
      <c r="D155" s="205" t="s">
        <v>125</v>
      </c>
      <c r="E155" s="206" t="s">
        <v>190</v>
      </c>
      <c r="F155" s="207" t="s">
        <v>191</v>
      </c>
      <c r="G155" s="208" t="s">
        <v>128</v>
      </c>
      <c r="H155" s="209" t="n">
        <v>335</v>
      </c>
      <c r="I155" s="210" t="n">
        <v>328</v>
      </c>
      <c r="J155" s="210" t="n">
        <f aca="false">ROUND(I155*H155,2)</f>
        <v>109880</v>
      </c>
      <c r="K155" s="207" t="s">
        <v>129</v>
      </c>
      <c r="L155" s="25"/>
      <c r="M155" s="211"/>
      <c r="N155" s="212" t="s">
        <v>36</v>
      </c>
      <c r="O155" s="213" t="n">
        <v>0.414</v>
      </c>
      <c r="P155" s="213" t="n">
        <f aca="false">O155*H155</f>
        <v>138.69</v>
      </c>
      <c r="Q155" s="213" t="n">
        <v>0.00047</v>
      </c>
      <c r="R155" s="213" t="n">
        <f aca="false">Q155*H155</f>
        <v>0.15745</v>
      </c>
      <c r="S155" s="213" t="n">
        <v>0</v>
      </c>
      <c r="T155" s="214" t="n">
        <f aca="false">S155*H155</f>
        <v>0</v>
      </c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R155" s="215" t="s">
        <v>130</v>
      </c>
      <c r="AT155" s="215" t="s">
        <v>125</v>
      </c>
      <c r="AU155" s="215" t="s">
        <v>81</v>
      </c>
      <c r="AY155" s="3" t="s">
        <v>122</v>
      </c>
      <c r="BE155" s="216" t="n">
        <f aca="false">IF(N155="základní",J155,0)</f>
        <v>109880</v>
      </c>
      <c r="BF155" s="216" t="n">
        <f aca="false">IF(N155="snížená",J155,0)</f>
        <v>0</v>
      </c>
      <c r="BG155" s="216" t="n">
        <f aca="false">IF(N155="zákl. přenesená",J155,0)</f>
        <v>0</v>
      </c>
      <c r="BH155" s="216" t="n">
        <f aca="false">IF(N155="sníž. přenesená",J155,0)</f>
        <v>0</v>
      </c>
      <c r="BI155" s="216" t="n">
        <f aca="false">IF(N155="nulová",J155,0)</f>
        <v>0</v>
      </c>
      <c r="BJ155" s="3" t="s">
        <v>79</v>
      </c>
      <c r="BK155" s="216" t="n">
        <f aca="false">ROUND(I155*H155,2)</f>
        <v>109880</v>
      </c>
      <c r="BL155" s="3" t="s">
        <v>130</v>
      </c>
      <c r="BM155" s="215" t="s">
        <v>192</v>
      </c>
    </row>
    <row r="156" s="26" customFormat="true" ht="12.8" hidden="false" customHeight="false" outlineLevel="0" collapsed="false">
      <c r="A156" s="19"/>
      <c r="B156" s="20"/>
      <c r="C156" s="21"/>
      <c r="D156" s="217" t="s">
        <v>132</v>
      </c>
      <c r="E156" s="21"/>
      <c r="F156" s="218" t="s">
        <v>193</v>
      </c>
      <c r="G156" s="21"/>
      <c r="H156" s="21"/>
      <c r="I156" s="21"/>
      <c r="J156" s="21"/>
      <c r="K156" s="21"/>
      <c r="L156" s="25"/>
      <c r="M156" s="219"/>
      <c r="N156" s="220"/>
      <c r="O156" s="69"/>
      <c r="P156" s="69"/>
      <c r="Q156" s="69"/>
      <c r="R156" s="69"/>
      <c r="S156" s="69"/>
      <c r="T156" s="70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T156" s="3" t="s">
        <v>132</v>
      </c>
      <c r="AU156" s="3" t="s">
        <v>81</v>
      </c>
    </row>
    <row r="157" s="26" customFormat="true" ht="21.75" hidden="false" customHeight="true" outlineLevel="0" collapsed="false">
      <c r="A157" s="19"/>
      <c r="B157" s="20"/>
      <c r="C157" s="205" t="s">
        <v>194</v>
      </c>
      <c r="D157" s="205" t="s">
        <v>125</v>
      </c>
      <c r="E157" s="206" t="s">
        <v>195</v>
      </c>
      <c r="F157" s="207" t="s">
        <v>196</v>
      </c>
      <c r="G157" s="208" t="s">
        <v>128</v>
      </c>
      <c r="H157" s="209" t="n">
        <v>88</v>
      </c>
      <c r="I157" s="210" t="n">
        <v>376</v>
      </c>
      <c r="J157" s="210" t="n">
        <f aca="false">ROUND(I157*H157,2)</f>
        <v>33088</v>
      </c>
      <c r="K157" s="207" t="s">
        <v>129</v>
      </c>
      <c r="L157" s="25"/>
      <c r="M157" s="211"/>
      <c r="N157" s="212" t="s">
        <v>36</v>
      </c>
      <c r="O157" s="213" t="n">
        <v>0.424</v>
      </c>
      <c r="P157" s="213" t="n">
        <f aca="false">O157*H157</f>
        <v>37.312</v>
      </c>
      <c r="Q157" s="213" t="n">
        <v>0.00058</v>
      </c>
      <c r="R157" s="213" t="n">
        <f aca="false">Q157*H157</f>
        <v>0.05104</v>
      </c>
      <c r="S157" s="213" t="n">
        <v>0</v>
      </c>
      <c r="T157" s="214" t="n">
        <f aca="false">S157*H157</f>
        <v>0</v>
      </c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R157" s="215" t="s">
        <v>130</v>
      </c>
      <c r="AT157" s="215" t="s">
        <v>125</v>
      </c>
      <c r="AU157" s="215" t="s">
        <v>81</v>
      </c>
      <c r="AY157" s="3" t="s">
        <v>122</v>
      </c>
      <c r="BE157" s="216" t="n">
        <f aca="false">IF(N157="základní",J157,0)</f>
        <v>33088</v>
      </c>
      <c r="BF157" s="216" t="n">
        <f aca="false">IF(N157="snížená",J157,0)</f>
        <v>0</v>
      </c>
      <c r="BG157" s="216" t="n">
        <f aca="false">IF(N157="zákl. přenesená",J157,0)</f>
        <v>0</v>
      </c>
      <c r="BH157" s="216" t="n">
        <f aca="false">IF(N157="sníž. přenesená",J157,0)</f>
        <v>0</v>
      </c>
      <c r="BI157" s="216" t="n">
        <f aca="false">IF(N157="nulová",J157,0)</f>
        <v>0</v>
      </c>
      <c r="BJ157" s="3" t="s">
        <v>79</v>
      </c>
      <c r="BK157" s="216" t="n">
        <f aca="false">ROUND(I157*H157,2)</f>
        <v>33088</v>
      </c>
      <c r="BL157" s="3" t="s">
        <v>130</v>
      </c>
      <c r="BM157" s="215" t="s">
        <v>197</v>
      </c>
    </row>
    <row r="158" s="26" customFormat="true" ht="12.8" hidden="false" customHeight="false" outlineLevel="0" collapsed="false">
      <c r="A158" s="19"/>
      <c r="B158" s="20"/>
      <c r="C158" s="21"/>
      <c r="D158" s="217" t="s">
        <v>132</v>
      </c>
      <c r="E158" s="21"/>
      <c r="F158" s="218" t="s">
        <v>198</v>
      </c>
      <c r="G158" s="21"/>
      <c r="H158" s="21"/>
      <c r="I158" s="21"/>
      <c r="J158" s="21"/>
      <c r="K158" s="21"/>
      <c r="L158" s="25"/>
      <c r="M158" s="219"/>
      <c r="N158" s="220"/>
      <c r="O158" s="69"/>
      <c r="P158" s="69"/>
      <c r="Q158" s="69"/>
      <c r="R158" s="69"/>
      <c r="S158" s="69"/>
      <c r="T158" s="70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T158" s="3" t="s">
        <v>132</v>
      </c>
      <c r="AU158" s="3" t="s">
        <v>81</v>
      </c>
    </row>
    <row r="159" s="26" customFormat="true" ht="21.75" hidden="false" customHeight="true" outlineLevel="0" collapsed="false">
      <c r="A159" s="19"/>
      <c r="B159" s="20"/>
      <c r="C159" s="205" t="s">
        <v>7</v>
      </c>
      <c r="D159" s="205" t="s">
        <v>125</v>
      </c>
      <c r="E159" s="206" t="s">
        <v>199</v>
      </c>
      <c r="F159" s="207" t="s">
        <v>200</v>
      </c>
      <c r="G159" s="208" t="s">
        <v>128</v>
      </c>
      <c r="H159" s="209" t="n">
        <v>29</v>
      </c>
      <c r="I159" s="210" t="n">
        <v>430</v>
      </c>
      <c r="J159" s="210" t="n">
        <f aca="false">ROUND(I159*H159,2)</f>
        <v>12470</v>
      </c>
      <c r="K159" s="207" t="s">
        <v>129</v>
      </c>
      <c r="L159" s="25"/>
      <c r="M159" s="211"/>
      <c r="N159" s="212" t="s">
        <v>36</v>
      </c>
      <c r="O159" s="213" t="n">
        <v>0.429</v>
      </c>
      <c r="P159" s="213" t="n">
        <f aca="false">O159*H159</f>
        <v>12.441</v>
      </c>
      <c r="Q159" s="213" t="n">
        <v>0.00072</v>
      </c>
      <c r="R159" s="213" t="n">
        <f aca="false">Q159*H159</f>
        <v>0.02088</v>
      </c>
      <c r="S159" s="213" t="n">
        <v>0</v>
      </c>
      <c r="T159" s="214" t="n">
        <f aca="false">S159*H159</f>
        <v>0</v>
      </c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R159" s="215" t="s">
        <v>130</v>
      </c>
      <c r="AT159" s="215" t="s">
        <v>125</v>
      </c>
      <c r="AU159" s="215" t="s">
        <v>81</v>
      </c>
      <c r="AY159" s="3" t="s">
        <v>122</v>
      </c>
      <c r="BE159" s="216" t="n">
        <f aca="false">IF(N159="základní",J159,0)</f>
        <v>12470</v>
      </c>
      <c r="BF159" s="216" t="n">
        <f aca="false">IF(N159="snížená",J159,0)</f>
        <v>0</v>
      </c>
      <c r="BG159" s="216" t="n">
        <f aca="false">IF(N159="zákl. přenesená",J159,0)</f>
        <v>0</v>
      </c>
      <c r="BH159" s="216" t="n">
        <f aca="false">IF(N159="sníž. přenesená",J159,0)</f>
        <v>0</v>
      </c>
      <c r="BI159" s="216" t="n">
        <f aca="false">IF(N159="nulová",J159,0)</f>
        <v>0</v>
      </c>
      <c r="BJ159" s="3" t="s">
        <v>79</v>
      </c>
      <c r="BK159" s="216" t="n">
        <f aca="false">ROUND(I159*H159,2)</f>
        <v>12470</v>
      </c>
      <c r="BL159" s="3" t="s">
        <v>130</v>
      </c>
      <c r="BM159" s="215" t="s">
        <v>201</v>
      </c>
    </row>
    <row r="160" s="26" customFormat="true" ht="12.8" hidden="false" customHeight="false" outlineLevel="0" collapsed="false">
      <c r="A160" s="19"/>
      <c r="B160" s="20"/>
      <c r="C160" s="21"/>
      <c r="D160" s="217" t="s">
        <v>132</v>
      </c>
      <c r="E160" s="21"/>
      <c r="F160" s="218" t="s">
        <v>202</v>
      </c>
      <c r="G160" s="21"/>
      <c r="H160" s="21"/>
      <c r="I160" s="21"/>
      <c r="J160" s="21"/>
      <c r="K160" s="21"/>
      <c r="L160" s="25"/>
      <c r="M160" s="219"/>
      <c r="N160" s="220"/>
      <c r="O160" s="69"/>
      <c r="P160" s="69"/>
      <c r="Q160" s="69"/>
      <c r="R160" s="69"/>
      <c r="S160" s="69"/>
      <c r="T160" s="70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T160" s="3" t="s">
        <v>132</v>
      </c>
      <c r="AU160" s="3" t="s">
        <v>81</v>
      </c>
    </row>
    <row r="161" s="26" customFormat="true" ht="21.75" hidden="false" customHeight="true" outlineLevel="0" collapsed="false">
      <c r="A161" s="19"/>
      <c r="B161" s="20"/>
      <c r="C161" s="205" t="s">
        <v>130</v>
      </c>
      <c r="D161" s="205" t="s">
        <v>125</v>
      </c>
      <c r="E161" s="206" t="s">
        <v>203</v>
      </c>
      <c r="F161" s="207" t="s">
        <v>204</v>
      </c>
      <c r="G161" s="208" t="s">
        <v>128</v>
      </c>
      <c r="H161" s="209" t="n">
        <v>16</v>
      </c>
      <c r="I161" s="210" t="n">
        <v>559</v>
      </c>
      <c r="J161" s="210" t="n">
        <f aca="false">ROUND(I161*H161,2)</f>
        <v>8944</v>
      </c>
      <c r="K161" s="207" t="s">
        <v>129</v>
      </c>
      <c r="L161" s="25"/>
      <c r="M161" s="211"/>
      <c r="N161" s="212" t="s">
        <v>36</v>
      </c>
      <c r="O161" s="213" t="n">
        <v>0.438</v>
      </c>
      <c r="P161" s="213" t="n">
        <f aca="false">O161*H161</f>
        <v>7.008</v>
      </c>
      <c r="Q161" s="213" t="n">
        <v>0.00129</v>
      </c>
      <c r="R161" s="213" t="n">
        <f aca="false">Q161*H161</f>
        <v>0.02064</v>
      </c>
      <c r="S161" s="213" t="n">
        <v>0</v>
      </c>
      <c r="T161" s="214" t="n">
        <f aca="false">S161*H161</f>
        <v>0</v>
      </c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R161" s="215" t="s">
        <v>130</v>
      </c>
      <c r="AT161" s="215" t="s">
        <v>125</v>
      </c>
      <c r="AU161" s="215" t="s">
        <v>81</v>
      </c>
      <c r="AY161" s="3" t="s">
        <v>122</v>
      </c>
      <c r="BE161" s="216" t="n">
        <f aca="false">IF(N161="základní",J161,0)</f>
        <v>8944</v>
      </c>
      <c r="BF161" s="216" t="n">
        <f aca="false">IF(N161="snížená",J161,0)</f>
        <v>0</v>
      </c>
      <c r="BG161" s="216" t="n">
        <f aca="false">IF(N161="zákl. přenesená",J161,0)</f>
        <v>0</v>
      </c>
      <c r="BH161" s="216" t="n">
        <f aca="false">IF(N161="sníž. přenesená",J161,0)</f>
        <v>0</v>
      </c>
      <c r="BI161" s="216" t="n">
        <f aca="false">IF(N161="nulová",J161,0)</f>
        <v>0</v>
      </c>
      <c r="BJ161" s="3" t="s">
        <v>79</v>
      </c>
      <c r="BK161" s="216" t="n">
        <f aca="false">ROUND(I161*H161,2)</f>
        <v>8944</v>
      </c>
      <c r="BL161" s="3" t="s">
        <v>130</v>
      </c>
      <c r="BM161" s="215" t="s">
        <v>205</v>
      </c>
    </row>
    <row r="162" s="26" customFormat="true" ht="12.8" hidden="false" customHeight="false" outlineLevel="0" collapsed="false">
      <c r="A162" s="19"/>
      <c r="B162" s="20"/>
      <c r="C162" s="21"/>
      <c r="D162" s="217" t="s">
        <v>132</v>
      </c>
      <c r="E162" s="21"/>
      <c r="F162" s="218" t="s">
        <v>206</v>
      </c>
      <c r="G162" s="21"/>
      <c r="H162" s="21"/>
      <c r="I162" s="21"/>
      <c r="J162" s="21"/>
      <c r="K162" s="21"/>
      <c r="L162" s="25"/>
      <c r="M162" s="219"/>
      <c r="N162" s="220"/>
      <c r="O162" s="69"/>
      <c r="P162" s="69"/>
      <c r="Q162" s="69"/>
      <c r="R162" s="69"/>
      <c r="S162" s="69"/>
      <c r="T162" s="70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T162" s="3" t="s">
        <v>132</v>
      </c>
      <c r="AU162" s="3" t="s">
        <v>81</v>
      </c>
    </row>
    <row r="163" s="26" customFormat="true" ht="21.75" hidden="false" customHeight="true" outlineLevel="0" collapsed="false">
      <c r="A163" s="19"/>
      <c r="B163" s="20"/>
      <c r="C163" s="205" t="s">
        <v>207</v>
      </c>
      <c r="D163" s="205" t="s">
        <v>125</v>
      </c>
      <c r="E163" s="206" t="s">
        <v>208</v>
      </c>
      <c r="F163" s="207" t="s">
        <v>209</v>
      </c>
      <c r="G163" s="208" t="s">
        <v>128</v>
      </c>
      <c r="H163" s="209" t="n">
        <v>101</v>
      </c>
      <c r="I163" s="210" t="n">
        <v>730</v>
      </c>
      <c r="J163" s="210" t="n">
        <f aca="false">ROUND(I163*H163,2)</f>
        <v>73730</v>
      </c>
      <c r="K163" s="207" t="s">
        <v>129</v>
      </c>
      <c r="L163" s="25"/>
      <c r="M163" s="211"/>
      <c r="N163" s="212" t="s">
        <v>36</v>
      </c>
      <c r="O163" s="213" t="n">
        <v>0.443</v>
      </c>
      <c r="P163" s="213" t="n">
        <f aca="false">O163*H163</f>
        <v>44.743</v>
      </c>
      <c r="Q163" s="213" t="n">
        <v>0.00161</v>
      </c>
      <c r="R163" s="213" t="n">
        <f aca="false">Q163*H163</f>
        <v>0.16261</v>
      </c>
      <c r="S163" s="213" t="n">
        <v>0</v>
      </c>
      <c r="T163" s="214" t="n">
        <f aca="false">S163*H163</f>
        <v>0</v>
      </c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R163" s="215" t="s">
        <v>130</v>
      </c>
      <c r="AT163" s="215" t="s">
        <v>125</v>
      </c>
      <c r="AU163" s="215" t="s">
        <v>81</v>
      </c>
      <c r="AY163" s="3" t="s">
        <v>122</v>
      </c>
      <c r="BE163" s="216" t="n">
        <f aca="false">IF(N163="základní",J163,0)</f>
        <v>73730</v>
      </c>
      <c r="BF163" s="216" t="n">
        <f aca="false">IF(N163="snížená",J163,0)</f>
        <v>0</v>
      </c>
      <c r="BG163" s="216" t="n">
        <f aca="false">IF(N163="zákl. přenesená",J163,0)</f>
        <v>0</v>
      </c>
      <c r="BH163" s="216" t="n">
        <f aca="false">IF(N163="sníž. přenesená",J163,0)</f>
        <v>0</v>
      </c>
      <c r="BI163" s="216" t="n">
        <f aca="false">IF(N163="nulová",J163,0)</f>
        <v>0</v>
      </c>
      <c r="BJ163" s="3" t="s">
        <v>79</v>
      </c>
      <c r="BK163" s="216" t="n">
        <f aca="false">ROUND(I163*H163,2)</f>
        <v>73730</v>
      </c>
      <c r="BL163" s="3" t="s">
        <v>130</v>
      </c>
      <c r="BM163" s="215" t="s">
        <v>210</v>
      </c>
    </row>
    <row r="164" s="26" customFormat="true" ht="12.8" hidden="false" customHeight="false" outlineLevel="0" collapsed="false">
      <c r="A164" s="19"/>
      <c r="B164" s="20"/>
      <c r="C164" s="21"/>
      <c r="D164" s="217" t="s">
        <v>132</v>
      </c>
      <c r="E164" s="21"/>
      <c r="F164" s="218" t="s">
        <v>211</v>
      </c>
      <c r="G164" s="21"/>
      <c r="H164" s="21"/>
      <c r="I164" s="21"/>
      <c r="J164" s="21"/>
      <c r="K164" s="21"/>
      <c r="L164" s="25"/>
      <c r="M164" s="219"/>
      <c r="N164" s="220"/>
      <c r="O164" s="69"/>
      <c r="P164" s="69"/>
      <c r="Q164" s="69"/>
      <c r="R164" s="69"/>
      <c r="S164" s="69"/>
      <c r="T164" s="70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T164" s="3" t="s">
        <v>132</v>
      </c>
      <c r="AU164" s="3" t="s">
        <v>81</v>
      </c>
    </row>
    <row r="165" s="26" customFormat="true" ht="16.5" hidden="false" customHeight="true" outlineLevel="0" collapsed="false">
      <c r="A165" s="19"/>
      <c r="B165" s="20"/>
      <c r="C165" s="205" t="s">
        <v>212</v>
      </c>
      <c r="D165" s="205" t="s">
        <v>125</v>
      </c>
      <c r="E165" s="206" t="s">
        <v>213</v>
      </c>
      <c r="F165" s="207" t="s">
        <v>214</v>
      </c>
      <c r="G165" s="208" t="s">
        <v>128</v>
      </c>
      <c r="H165" s="209" t="n">
        <v>569</v>
      </c>
      <c r="I165" s="210" t="n">
        <v>19.3</v>
      </c>
      <c r="J165" s="210" t="n">
        <f aca="false">ROUND(I165*H165,2)</f>
        <v>10981.7</v>
      </c>
      <c r="K165" s="207" t="s">
        <v>129</v>
      </c>
      <c r="L165" s="25"/>
      <c r="M165" s="211"/>
      <c r="N165" s="212" t="s">
        <v>36</v>
      </c>
      <c r="O165" s="213" t="n">
        <v>0.038</v>
      </c>
      <c r="P165" s="213" t="n">
        <f aca="false">O165*H165</f>
        <v>21.622</v>
      </c>
      <c r="Q165" s="213" t="n">
        <v>0</v>
      </c>
      <c r="R165" s="213" t="n">
        <f aca="false">Q165*H165</f>
        <v>0</v>
      </c>
      <c r="S165" s="213" t="n">
        <v>0</v>
      </c>
      <c r="T165" s="214" t="n">
        <f aca="false">S165*H165</f>
        <v>0</v>
      </c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R165" s="215" t="s">
        <v>130</v>
      </c>
      <c r="AT165" s="215" t="s">
        <v>125</v>
      </c>
      <c r="AU165" s="215" t="s">
        <v>81</v>
      </c>
      <c r="AY165" s="3" t="s">
        <v>122</v>
      </c>
      <c r="BE165" s="216" t="n">
        <f aca="false">IF(N165="základní",J165,0)</f>
        <v>10981.7</v>
      </c>
      <c r="BF165" s="216" t="n">
        <f aca="false">IF(N165="snížená",J165,0)</f>
        <v>0</v>
      </c>
      <c r="BG165" s="216" t="n">
        <f aca="false">IF(N165="zákl. přenesená",J165,0)</f>
        <v>0</v>
      </c>
      <c r="BH165" s="216" t="n">
        <f aca="false">IF(N165="sníž. přenesená",J165,0)</f>
        <v>0</v>
      </c>
      <c r="BI165" s="216" t="n">
        <f aca="false">IF(N165="nulová",J165,0)</f>
        <v>0</v>
      </c>
      <c r="BJ165" s="3" t="s">
        <v>79</v>
      </c>
      <c r="BK165" s="216" t="n">
        <f aca="false">ROUND(I165*H165,2)</f>
        <v>10981.7</v>
      </c>
      <c r="BL165" s="3" t="s">
        <v>130</v>
      </c>
      <c r="BM165" s="215" t="s">
        <v>215</v>
      </c>
    </row>
    <row r="166" s="26" customFormat="true" ht="12.8" hidden="false" customHeight="false" outlineLevel="0" collapsed="false">
      <c r="A166" s="19"/>
      <c r="B166" s="20"/>
      <c r="C166" s="21"/>
      <c r="D166" s="217" t="s">
        <v>132</v>
      </c>
      <c r="E166" s="21"/>
      <c r="F166" s="218" t="s">
        <v>216</v>
      </c>
      <c r="G166" s="21"/>
      <c r="H166" s="21"/>
      <c r="I166" s="21"/>
      <c r="J166" s="21"/>
      <c r="K166" s="21"/>
      <c r="L166" s="25"/>
      <c r="M166" s="219"/>
      <c r="N166" s="220"/>
      <c r="O166" s="69"/>
      <c r="P166" s="69"/>
      <c r="Q166" s="69"/>
      <c r="R166" s="69"/>
      <c r="S166" s="69"/>
      <c r="T166" s="70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T166" s="3" t="s">
        <v>132</v>
      </c>
      <c r="AU166" s="3" t="s">
        <v>81</v>
      </c>
    </row>
    <row r="167" s="26" customFormat="true" ht="21.75" hidden="false" customHeight="true" outlineLevel="0" collapsed="false">
      <c r="A167" s="19"/>
      <c r="B167" s="20"/>
      <c r="C167" s="205" t="s">
        <v>217</v>
      </c>
      <c r="D167" s="205" t="s">
        <v>125</v>
      </c>
      <c r="E167" s="206" t="s">
        <v>218</v>
      </c>
      <c r="F167" s="207" t="s">
        <v>219</v>
      </c>
      <c r="G167" s="208" t="s">
        <v>166</v>
      </c>
      <c r="H167" s="209" t="n">
        <v>0.413</v>
      </c>
      <c r="I167" s="210" t="n">
        <v>1270</v>
      </c>
      <c r="J167" s="210" t="n">
        <f aca="false">ROUND(I167*H167,2)</f>
        <v>524.51</v>
      </c>
      <c r="K167" s="207" t="s">
        <v>129</v>
      </c>
      <c r="L167" s="25"/>
      <c r="M167" s="211"/>
      <c r="N167" s="212" t="s">
        <v>36</v>
      </c>
      <c r="O167" s="213" t="n">
        <v>3.132</v>
      </c>
      <c r="P167" s="213" t="n">
        <f aca="false">O167*H167</f>
        <v>1.293516</v>
      </c>
      <c r="Q167" s="213" t="n">
        <v>0</v>
      </c>
      <c r="R167" s="213" t="n">
        <f aca="false">Q167*H167</f>
        <v>0</v>
      </c>
      <c r="S167" s="213" t="n">
        <v>0</v>
      </c>
      <c r="T167" s="214" t="n">
        <f aca="false">S167*H167</f>
        <v>0</v>
      </c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R167" s="215" t="s">
        <v>130</v>
      </c>
      <c r="AT167" s="215" t="s">
        <v>125</v>
      </c>
      <c r="AU167" s="215" t="s">
        <v>81</v>
      </c>
      <c r="AY167" s="3" t="s">
        <v>122</v>
      </c>
      <c r="BE167" s="216" t="n">
        <f aca="false">IF(N167="základní",J167,0)</f>
        <v>524.51</v>
      </c>
      <c r="BF167" s="216" t="n">
        <f aca="false">IF(N167="snížená",J167,0)</f>
        <v>0</v>
      </c>
      <c r="BG167" s="216" t="n">
        <f aca="false">IF(N167="zákl. přenesená",J167,0)</f>
        <v>0</v>
      </c>
      <c r="BH167" s="216" t="n">
        <f aca="false">IF(N167="sníž. přenesená",J167,0)</f>
        <v>0</v>
      </c>
      <c r="BI167" s="216" t="n">
        <f aca="false">IF(N167="nulová",J167,0)</f>
        <v>0</v>
      </c>
      <c r="BJ167" s="3" t="s">
        <v>79</v>
      </c>
      <c r="BK167" s="216" t="n">
        <f aca="false">ROUND(I167*H167,2)</f>
        <v>524.51</v>
      </c>
      <c r="BL167" s="3" t="s">
        <v>130</v>
      </c>
      <c r="BM167" s="215" t="s">
        <v>220</v>
      </c>
    </row>
    <row r="168" s="26" customFormat="true" ht="12.8" hidden="false" customHeight="false" outlineLevel="0" collapsed="false">
      <c r="A168" s="19"/>
      <c r="B168" s="20"/>
      <c r="C168" s="21"/>
      <c r="D168" s="217" t="s">
        <v>132</v>
      </c>
      <c r="E168" s="21"/>
      <c r="F168" s="218" t="s">
        <v>221</v>
      </c>
      <c r="G168" s="21"/>
      <c r="H168" s="21"/>
      <c r="I168" s="21"/>
      <c r="J168" s="21"/>
      <c r="K168" s="21"/>
      <c r="L168" s="25"/>
      <c r="M168" s="219"/>
      <c r="N168" s="220"/>
      <c r="O168" s="69"/>
      <c r="P168" s="69"/>
      <c r="Q168" s="69"/>
      <c r="R168" s="69"/>
      <c r="S168" s="69"/>
      <c r="T168" s="70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T168" s="3" t="s">
        <v>132</v>
      </c>
      <c r="AU168" s="3" t="s">
        <v>81</v>
      </c>
    </row>
    <row r="169" s="26" customFormat="true" ht="21.75" hidden="false" customHeight="true" outlineLevel="0" collapsed="false">
      <c r="A169" s="19"/>
      <c r="B169" s="20"/>
      <c r="C169" s="205" t="s">
        <v>222</v>
      </c>
      <c r="D169" s="205" t="s">
        <v>125</v>
      </c>
      <c r="E169" s="206" t="s">
        <v>223</v>
      </c>
      <c r="F169" s="207" t="s">
        <v>224</v>
      </c>
      <c r="G169" s="208" t="s">
        <v>166</v>
      </c>
      <c r="H169" s="209" t="n">
        <v>0.413</v>
      </c>
      <c r="I169" s="210" t="n">
        <v>632</v>
      </c>
      <c r="J169" s="210" t="n">
        <f aca="false">ROUND(I169*H169,2)</f>
        <v>261.02</v>
      </c>
      <c r="K169" s="207" t="s">
        <v>129</v>
      </c>
      <c r="L169" s="25"/>
      <c r="M169" s="211"/>
      <c r="N169" s="212" t="s">
        <v>36</v>
      </c>
      <c r="O169" s="213" t="n">
        <v>1.57</v>
      </c>
      <c r="P169" s="213" t="n">
        <f aca="false">O169*H169</f>
        <v>0.64841</v>
      </c>
      <c r="Q169" s="213" t="n">
        <v>0</v>
      </c>
      <c r="R169" s="213" t="n">
        <f aca="false">Q169*H169</f>
        <v>0</v>
      </c>
      <c r="S169" s="213" t="n">
        <v>0</v>
      </c>
      <c r="T169" s="214" t="n">
        <f aca="false">S169*H169</f>
        <v>0</v>
      </c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R169" s="215" t="s">
        <v>130</v>
      </c>
      <c r="AT169" s="215" t="s">
        <v>125</v>
      </c>
      <c r="AU169" s="215" t="s">
        <v>81</v>
      </c>
      <c r="AY169" s="3" t="s">
        <v>122</v>
      </c>
      <c r="BE169" s="216" t="n">
        <f aca="false">IF(N169="základní",J169,0)</f>
        <v>261.02</v>
      </c>
      <c r="BF169" s="216" t="n">
        <f aca="false">IF(N169="snížená",J169,0)</f>
        <v>0</v>
      </c>
      <c r="BG169" s="216" t="n">
        <f aca="false">IF(N169="zákl. přenesená",J169,0)</f>
        <v>0</v>
      </c>
      <c r="BH169" s="216" t="n">
        <f aca="false">IF(N169="sníž. přenesená",J169,0)</f>
        <v>0</v>
      </c>
      <c r="BI169" s="216" t="n">
        <f aca="false">IF(N169="nulová",J169,0)</f>
        <v>0</v>
      </c>
      <c r="BJ169" s="3" t="s">
        <v>79</v>
      </c>
      <c r="BK169" s="216" t="n">
        <f aca="false">ROUND(I169*H169,2)</f>
        <v>261.02</v>
      </c>
      <c r="BL169" s="3" t="s">
        <v>130</v>
      </c>
      <c r="BM169" s="215" t="s">
        <v>225</v>
      </c>
    </row>
    <row r="170" s="26" customFormat="true" ht="12.8" hidden="false" customHeight="false" outlineLevel="0" collapsed="false">
      <c r="A170" s="19"/>
      <c r="B170" s="20"/>
      <c r="C170" s="21"/>
      <c r="D170" s="217" t="s">
        <v>132</v>
      </c>
      <c r="E170" s="21"/>
      <c r="F170" s="218" t="s">
        <v>226</v>
      </c>
      <c r="G170" s="21"/>
      <c r="H170" s="21"/>
      <c r="I170" s="21"/>
      <c r="J170" s="21"/>
      <c r="K170" s="21"/>
      <c r="L170" s="25"/>
      <c r="M170" s="219"/>
      <c r="N170" s="220"/>
      <c r="O170" s="69"/>
      <c r="P170" s="69"/>
      <c r="Q170" s="69"/>
      <c r="R170" s="69"/>
      <c r="S170" s="69"/>
      <c r="T170" s="70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T170" s="3" t="s">
        <v>132</v>
      </c>
      <c r="AU170" s="3" t="s">
        <v>81</v>
      </c>
    </row>
    <row r="171" s="189" customFormat="true" ht="22.8" hidden="false" customHeight="true" outlineLevel="0" collapsed="false">
      <c r="B171" s="190"/>
      <c r="C171" s="191"/>
      <c r="D171" s="192" t="s">
        <v>70</v>
      </c>
      <c r="E171" s="203" t="s">
        <v>227</v>
      </c>
      <c r="F171" s="203" t="s">
        <v>228</v>
      </c>
      <c r="G171" s="191"/>
      <c r="H171" s="191"/>
      <c r="I171" s="191"/>
      <c r="J171" s="204" t="n">
        <f aca="false">BK171</f>
        <v>55826.5</v>
      </c>
      <c r="K171" s="191"/>
      <c r="L171" s="195"/>
      <c r="M171" s="196"/>
      <c r="N171" s="197"/>
      <c r="O171" s="197"/>
      <c r="P171" s="198" t="n">
        <f aca="false">SUM(P172:P195)</f>
        <v>10.302702</v>
      </c>
      <c r="Q171" s="197"/>
      <c r="R171" s="198" t="n">
        <f aca="false">SUM(R172:R195)</f>
        <v>0.03147</v>
      </c>
      <c r="S171" s="197"/>
      <c r="T171" s="199" t="n">
        <f aca="false">SUM(T172:T195)</f>
        <v>0</v>
      </c>
      <c r="AR171" s="200" t="s">
        <v>81</v>
      </c>
      <c r="AT171" s="201" t="s">
        <v>70</v>
      </c>
      <c r="AU171" s="201" t="s">
        <v>79</v>
      </c>
      <c r="AY171" s="200" t="s">
        <v>122</v>
      </c>
      <c r="BK171" s="202" t="n">
        <f aca="false">SUM(BK172:BK195)</f>
        <v>55826.5</v>
      </c>
    </row>
    <row r="172" s="26" customFormat="true" ht="21.75" hidden="false" customHeight="true" outlineLevel="0" collapsed="false">
      <c r="A172" s="19"/>
      <c r="B172" s="20"/>
      <c r="C172" s="205" t="s">
        <v>6</v>
      </c>
      <c r="D172" s="205" t="s">
        <v>125</v>
      </c>
      <c r="E172" s="206" t="s">
        <v>229</v>
      </c>
      <c r="F172" s="207" t="s">
        <v>230</v>
      </c>
      <c r="G172" s="208" t="s">
        <v>231</v>
      </c>
      <c r="H172" s="209" t="n">
        <v>21</v>
      </c>
      <c r="I172" s="210" t="n">
        <v>204</v>
      </c>
      <c r="J172" s="210" t="n">
        <f aca="false">ROUND(I172*H172,2)</f>
        <v>4284</v>
      </c>
      <c r="K172" s="207" t="s">
        <v>129</v>
      </c>
      <c r="L172" s="25"/>
      <c r="M172" s="211"/>
      <c r="N172" s="212" t="s">
        <v>36</v>
      </c>
      <c r="O172" s="213" t="n">
        <v>0.035</v>
      </c>
      <c r="P172" s="213" t="n">
        <f aca="false">O172*H172</f>
        <v>0.735</v>
      </c>
      <c r="Q172" s="213" t="n">
        <v>0.00014</v>
      </c>
      <c r="R172" s="213" t="n">
        <f aca="false">Q172*H172</f>
        <v>0.00294</v>
      </c>
      <c r="S172" s="213" t="n">
        <v>0</v>
      </c>
      <c r="T172" s="214" t="n">
        <f aca="false">S172*H172</f>
        <v>0</v>
      </c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R172" s="215" t="s">
        <v>130</v>
      </c>
      <c r="AT172" s="215" t="s">
        <v>125</v>
      </c>
      <c r="AU172" s="215" t="s">
        <v>81</v>
      </c>
      <c r="AY172" s="3" t="s">
        <v>122</v>
      </c>
      <c r="BE172" s="216" t="n">
        <f aca="false">IF(N172="základní",J172,0)</f>
        <v>4284</v>
      </c>
      <c r="BF172" s="216" t="n">
        <f aca="false">IF(N172="snížená",J172,0)</f>
        <v>0</v>
      </c>
      <c r="BG172" s="216" t="n">
        <f aca="false">IF(N172="zákl. přenesená",J172,0)</f>
        <v>0</v>
      </c>
      <c r="BH172" s="216" t="n">
        <f aca="false">IF(N172="sníž. přenesená",J172,0)</f>
        <v>0</v>
      </c>
      <c r="BI172" s="216" t="n">
        <f aca="false">IF(N172="nulová",J172,0)</f>
        <v>0</v>
      </c>
      <c r="BJ172" s="3" t="s">
        <v>79</v>
      </c>
      <c r="BK172" s="216" t="n">
        <f aca="false">ROUND(I172*H172,2)</f>
        <v>4284</v>
      </c>
      <c r="BL172" s="3" t="s">
        <v>130</v>
      </c>
      <c r="BM172" s="215" t="s">
        <v>232</v>
      </c>
    </row>
    <row r="173" s="26" customFormat="true" ht="12.8" hidden="false" customHeight="false" outlineLevel="0" collapsed="false">
      <c r="A173" s="19"/>
      <c r="B173" s="20"/>
      <c r="C173" s="21"/>
      <c r="D173" s="217" t="s">
        <v>132</v>
      </c>
      <c r="E173" s="21"/>
      <c r="F173" s="218" t="s">
        <v>233</v>
      </c>
      <c r="G173" s="21"/>
      <c r="H173" s="21"/>
      <c r="I173" s="21"/>
      <c r="J173" s="21"/>
      <c r="K173" s="21"/>
      <c r="L173" s="25"/>
      <c r="M173" s="219"/>
      <c r="N173" s="220"/>
      <c r="O173" s="69"/>
      <c r="P173" s="69"/>
      <c r="Q173" s="69"/>
      <c r="R173" s="69"/>
      <c r="S173" s="69"/>
      <c r="T173" s="70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T173" s="3" t="s">
        <v>132</v>
      </c>
      <c r="AU173" s="3" t="s">
        <v>81</v>
      </c>
    </row>
    <row r="174" s="26" customFormat="true" ht="16.5" hidden="false" customHeight="true" outlineLevel="0" collapsed="false">
      <c r="A174" s="19"/>
      <c r="B174" s="20"/>
      <c r="C174" s="205" t="s">
        <v>234</v>
      </c>
      <c r="D174" s="205" t="s">
        <v>125</v>
      </c>
      <c r="E174" s="206" t="s">
        <v>235</v>
      </c>
      <c r="F174" s="207" t="s">
        <v>236</v>
      </c>
      <c r="G174" s="208" t="s">
        <v>231</v>
      </c>
      <c r="H174" s="209" t="n">
        <v>1</v>
      </c>
      <c r="I174" s="210" t="n">
        <v>574</v>
      </c>
      <c r="J174" s="210" t="n">
        <f aca="false">ROUND(I174*H174,2)</f>
        <v>574</v>
      </c>
      <c r="K174" s="207" t="s">
        <v>129</v>
      </c>
      <c r="L174" s="25"/>
      <c r="M174" s="211"/>
      <c r="N174" s="212" t="s">
        <v>36</v>
      </c>
      <c r="O174" s="213" t="n">
        <v>0.268</v>
      </c>
      <c r="P174" s="213" t="n">
        <f aca="false">O174*H174</f>
        <v>0.268</v>
      </c>
      <c r="Q174" s="213" t="n">
        <v>0.00038</v>
      </c>
      <c r="R174" s="213" t="n">
        <f aca="false">Q174*H174</f>
        <v>0.00038</v>
      </c>
      <c r="S174" s="213" t="n">
        <v>0</v>
      </c>
      <c r="T174" s="214" t="n">
        <f aca="false">S174*H174</f>
        <v>0</v>
      </c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R174" s="215" t="s">
        <v>130</v>
      </c>
      <c r="AT174" s="215" t="s">
        <v>125</v>
      </c>
      <c r="AU174" s="215" t="s">
        <v>81</v>
      </c>
      <c r="AY174" s="3" t="s">
        <v>122</v>
      </c>
      <c r="BE174" s="216" t="n">
        <f aca="false">IF(N174="základní",J174,0)</f>
        <v>574</v>
      </c>
      <c r="BF174" s="216" t="n">
        <f aca="false">IF(N174="snížená",J174,0)</f>
        <v>0</v>
      </c>
      <c r="BG174" s="216" t="n">
        <f aca="false">IF(N174="zákl. přenesená",J174,0)</f>
        <v>0</v>
      </c>
      <c r="BH174" s="216" t="n">
        <f aca="false">IF(N174="sníž. přenesená",J174,0)</f>
        <v>0</v>
      </c>
      <c r="BI174" s="216" t="n">
        <f aca="false">IF(N174="nulová",J174,0)</f>
        <v>0</v>
      </c>
      <c r="BJ174" s="3" t="s">
        <v>79</v>
      </c>
      <c r="BK174" s="216" t="n">
        <f aca="false">ROUND(I174*H174,2)</f>
        <v>574</v>
      </c>
      <c r="BL174" s="3" t="s">
        <v>130</v>
      </c>
      <c r="BM174" s="215" t="s">
        <v>237</v>
      </c>
    </row>
    <row r="175" s="26" customFormat="true" ht="12.8" hidden="false" customHeight="false" outlineLevel="0" collapsed="false">
      <c r="A175" s="19"/>
      <c r="B175" s="20"/>
      <c r="C175" s="21"/>
      <c r="D175" s="217" t="s">
        <v>132</v>
      </c>
      <c r="E175" s="21"/>
      <c r="F175" s="218" t="s">
        <v>238</v>
      </c>
      <c r="G175" s="21"/>
      <c r="H175" s="21"/>
      <c r="I175" s="21"/>
      <c r="J175" s="21"/>
      <c r="K175" s="21"/>
      <c r="L175" s="25"/>
      <c r="M175" s="219"/>
      <c r="N175" s="220"/>
      <c r="O175" s="69"/>
      <c r="P175" s="69"/>
      <c r="Q175" s="69"/>
      <c r="R175" s="69"/>
      <c r="S175" s="69"/>
      <c r="T175" s="70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T175" s="3" t="s">
        <v>132</v>
      </c>
      <c r="AU175" s="3" t="s">
        <v>81</v>
      </c>
    </row>
    <row r="176" s="26" customFormat="true" ht="21.75" hidden="false" customHeight="true" outlineLevel="0" collapsed="false">
      <c r="A176" s="19"/>
      <c r="B176" s="20"/>
      <c r="C176" s="205" t="s">
        <v>239</v>
      </c>
      <c r="D176" s="205" t="s">
        <v>125</v>
      </c>
      <c r="E176" s="206" t="s">
        <v>240</v>
      </c>
      <c r="F176" s="207" t="s">
        <v>241</v>
      </c>
      <c r="G176" s="208" t="s">
        <v>231</v>
      </c>
      <c r="H176" s="209" t="n">
        <v>21</v>
      </c>
      <c r="I176" s="210" t="n">
        <v>793</v>
      </c>
      <c r="J176" s="210" t="n">
        <f aca="false">ROUND(I176*H176,2)</f>
        <v>16653</v>
      </c>
      <c r="K176" s="207" t="s">
        <v>129</v>
      </c>
      <c r="L176" s="25"/>
      <c r="M176" s="211"/>
      <c r="N176" s="212" t="s">
        <v>36</v>
      </c>
      <c r="O176" s="213" t="n">
        <v>0.165</v>
      </c>
      <c r="P176" s="213" t="n">
        <f aca="false">O176*H176</f>
        <v>3.465</v>
      </c>
      <c r="Q176" s="213" t="n">
        <v>0.0007</v>
      </c>
      <c r="R176" s="213" t="n">
        <f aca="false">Q176*H176</f>
        <v>0.0147</v>
      </c>
      <c r="S176" s="213" t="n">
        <v>0</v>
      </c>
      <c r="T176" s="214" t="n">
        <f aca="false">S176*H176</f>
        <v>0</v>
      </c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R176" s="215" t="s">
        <v>130</v>
      </c>
      <c r="AT176" s="215" t="s">
        <v>125</v>
      </c>
      <c r="AU176" s="215" t="s">
        <v>81</v>
      </c>
      <c r="AY176" s="3" t="s">
        <v>122</v>
      </c>
      <c r="BE176" s="216" t="n">
        <f aca="false">IF(N176="základní",J176,0)</f>
        <v>16653</v>
      </c>
      <c r="BF176" s="216" t="n">
        <f aca="false">IF(N176="snížená",J176,0)</f>
        <v>0</v>
      </c>
      <c r="BG176" s="216" t="n">
        <f aca="false">IF(N176="zákl. přenesená",J176,0)</f>
        <v>0</v>
      </c>
      <c r="BH176" s="216" t="n">
        <f aca="false">IF(N176="sníž. přenesená",J176,0)</f>
        <v>0</v>
      </c>
      <c r="BI176" s="216" t="n">
        <f aca="false">IF(N176="nulová",J176,0)</f>
        <v>0</v>
      </c>
      <c r="BJ176" s="3" t="s">
        <v>79</v>
      </c>
      <c r="BK176" s="216" t="n">
        <f aca="false">ROUND(I176*H176,2)</f>
        <v>16653</v>
      </c>
      <c r="BL176" s="3" t="s">
        <v>130</v>
      </c>
      <c r="BM176" s="215" t="s">
        <v>242</v>
      </c>
    </row>
    <row r="177" s="26" customFormat="true" ht="12.8" hidden="false" customHeight="false" outlineLevel="0" collapsed="false">
      <c r="A177" s="19"/>
      <c r="B177" s="20"/>
      <c r="C177" s="21"/>
      <c r="D177" s="217" t="s">
        <v>132</v>
      </c>
      <c r="E177" s="21"/>
      <c r="F177" s="218" t="s">
        <v>243</v>
      </c>
      <c r="G177" s="21"/>
      <c r="H177" s="21"/>
      <c r="I177" s="21"/>
      <c r="J177" s="21"/>
      <c r="K177" s="21"/>
      <c r="L177" s="25"/>
      <c r="M177" s="219"/>
      <c r="N177" s="220"/>
      <c r="O177" s="69"/>
      <c r="P177" s="69"/>
      <c r="Q177" s="69"/>
      <c r="R177" s="69"/>
      <c r="S177" s="69"/>
      <c r="T177" s="70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T177" s="3" t="s">
        <v>132</v>
      </c>
      <c r="AU177" s="3" t="s">
        <v>81</v>
      </c>
    </row>
    <row r="178" s="26" customFormat="true" ht="21.75" hidden="false" customHeight="true" outlineLevel="0" collapsed="false">
      <c r="A178" s="19"/>
      <c r="B178" s="20"/>
      <c r="C178" s="205" t="s">
        <v>244</v>
      </c>
      <c r="D178" s="205" t="s">
        <v>125</v>
      </c>
      <c r="E178" s="206" t="s">
        <v>245</v>
      </c>
      <c r="F178" s="207" t="s">
        <v>246</v>
      </c>
      <c r="G178" s="208" t="s">
        <v>231</v>
      </c>
      <c r="H178" s="209" t="n">
        <v>13</v>
      </c>
      <c r="I178" s="210" t="n">
        <v>1693</v>
      </c>
      <c r="J178" s="210" t="n">
        <f aca="false">ROUND(I178*H178,2)</f>
        <v>22009</v>
      </c>
      <c r="K178" s="207"/>
      <c r="L178" s="25"/>
      <c r="M178" s="211"/>
      <c r="N178" s="212" t="s">
        <v>36</v>
      </c>
      <c r="O178" s="213" t="n">
        <v>0.11</v>
      </c>
      <c r="P178" s="213" t="n">
        <f aca="false">O178*H178</f>
        <v>1.43</v>
      </c>
      <c r="Q178" s="213" t="n">
        <v>0.00027</v>
      </c>
      <c r="R178" s="213" t="n">
        <f aca="false">Q178*H178</f>
        <v>0.00351</v>
      </c>
      <c r="S178" s="213" t="n">
        <v>0</v>
      </c>
      <c r="T178" s="214" t="n">
        <f aca="false">S178*H178</f>
        <v>0</v>
      </c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R178" s="215" t="s">
        <v>130</v>
      </c>
      <c r="AT178" s="215" t="s">
        <v>125</v>
      </c>
      <c r="AU178" s="215" t="s">
        <v>81</v>
      </c>
      <c r="AY178" s="3" t="s">
        <v>122</v>
      </c>
      <c r="BE178" s="216" t="n">
        <f aca="false">IF(N178="základní",J178,0)</f>
        <v>22009</v>
      </c>
      <c r="BF178" s="216" t="n">
        <f aca="false">IF(N178="snížená",J178,0)</f>
        <v>0</v>
      </c>
      <c r="BG178" s="216" t="n">
        <f aca="false">IF(N178="zákl. přenesená",J178,0)</f>
        <v>0</v>
      </c>
      <c r="BH178" s="216" t="n">
        <f aca="false">IF(N178="sníž. přenesená",J178,0)</f>
        <v>0</v>
      </c>
      <c r="BI178" s="216" t="n">
        <f aca="false">IF(N178="nulová",J178,0)</f>
        <v>0</v>
      </c>
      <c r="BJ178" s="3" t="s">
        <v>79</v>
      </c>
      <c r="BK178" s="216" t="n">
        <f aca="false">ROUND(I178*H178,2)</f>
        <v>22009</v>
      </c>
      <c r="BL178" s="3" t="s">
        <v>130</v>
      </c>
      <c r="BM178" s="215" t="s">
        <v>247</v>
      </c>
    </row>
    <row r="179" s="26" customFormat="true" ht="12.8" hidden="false" customHeight="false" outlineLevel="0" collapsed="false">
      <c r="A179" s="19"/>
      <c r="B179" s="20"/>
      <c r="C179" s="21"/>
      <c r="D179" s="217" t="s">
        <v>132</v>
      </c>
      <c r="E179" s="21"/>
      <c r="F179" s="218" t="s">
        <v>248</v>
      </c>
      <c r="G179" s="21"/>
      <c r="H179" s="21"/>
      <c r="I179" s="21"/>
      <c r="J179" s="21"/>
      <c r="K179" s="21"/>
      <c r="L179" s="25"/>
      <c r="M179" s="219"/>
      <c r="N179" s="220"/>
      <c r="O179" s="69"/>
      <c r="P179" s="69"/>
      <c r="Q179" s="69"/>
      <c r="R179" s="69"/>
      <c r="S179" s="69"/>
      <c r="T179" s="70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T179" s="3" t="s">
        <v>132</v>
      </c>
      <c r="AU179" s="3" t="s">
        <v>81</v>
      </c>
    </row>
    <row r="180" s="26" customFormat="true" ht="21.75" hidden="false" customHeight="true" outlineLevel="0" collapsed="false">
      <c r="A180" s="19"/>
      <c r="B180" s="20"/>
      <c r="C180" s="205" t="s">
        <v>249</v>
      </c>
      <c r="D180" s="205" t="s">
        <v>125</v>
      </c>
      <c r="E180" s="206" t="s">
        <v>250</v>
      </c>
      <c r="F180" s="207" t="s">
        <v>251</v>
      </c>
      <c r="G180" s="208" t="s">
        <v>231</v>
      </c>
      <c r="H180" s="209" t="n">
        <v>6</v>
      </c>
      <c r="I180" s="210" t="n">
        <v>217</v>
      </c>
      <c r="J180" s="210" t="n">
        <f aca="false">ROUND(I180*H180,2)</f>
        <v>1302</v>
      </c>
      <c r="K180" s="207" t="s">
        <v>129</v>
      </c>
      <c r="L180" s="25"/>
      <c r="M180" s="211"/>
      <c r="N180" s="212" t="s">
        <v>36</v>
      </c>
      <c r="O180" s="213" t="n">
        <v>0.082</v>
      </c>
      <c r="P180" s="213" t="n">
        <f aca="false">O180*H180</f>
        <v>0.492</v>
      </c>
      <c r="Q180" s="213" t="n">
        <v>0.00018</v>
      </c>
      <c r="R180" s="213" t="n">
        <f aca="false">Q180*H180</f>
        <v>0.00108</v>
      </c>
      <c r="S180" s="213" t="n">
        <v>0</v>
      </c>
      <c r="T180" s="214" t="n">
        <f aca="false">S180*H180</f>
        <v>0</v>
      </c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R180" s="215" t="s">
        <v>130</v>
      </c>
      <c r="AT180" s="215" t="s">
        <v>125</v>
      </c>
      <c r="AU180" s="215" t="s">
        <v>81</v>
      </c>
      <c r="AY180" s="3" t="s">
        <v>122</v>
      </c>
      <c r="BE180" s="216" t="n">
        <f aca="false">IF(N180="základní",J180,0)</f>
        <v>1302</v>
      </c>
      <c r="BF180" s="216" t="n">
        <f aca="false">IF(N180="snížená",J180,0)</f>
        <v>0</v>
      </c>
      <c r="BG180" s="216" t="n">
        <f aca="false">IF(N180="zákl. přenesená",J180,0)</f>
        <v>0</v>
      </c>
      <c r="BH180" s="216" t="n">
        <f aca="false">IF(N180="sníž. přenesená",J180,0)</f>
        <v>0</v>
      </c>
      <c r="BI180" s="216" t="n">
        <f aca="false">IF(N180="nulová",J180,0)</f>
        <v>0</v>
      </c>
      <c r="BJ180" s="3" t="s">
        <v>79</v>
      </c>
      <c r="BK180" s="216" t="n">
        <f aca="false">ROUND(I180*H180,2)</f>
        <v>1302</v>
      </c>
      <c r="BL180" s="3" t="s">
        <v>130</v>
      </c>
      <c r="BM180" s="215" t="s">
        <v>252</v>
      </c>
    </row>
    <row r="181" s="26" customFormat="true" ht="12.8" hidden="false" customHeight="false" outlineLevel="0" collapsed="false">
      <c r="A181" s="19"/>
      <c r="B181" s="20"/>
      <c r="C181" s="21"/>
      <c r="D181" s="217" t="s">
        <v>132</v>
      </c>
      <c r="E181" s="21"/>
      <c r="F181" s="218" t="s">
        <v>253</v>
      </c>
      <c r="G181" s="21"/>
      <c r="H181" s="21"/>
      <c r="I181" s="21"/>
      <c r="J181" s="21"/>
      <c r="K181" s="21"/>
      <c r="L181" s="25"/>
      <c r="M181" s="219"/>
      <c r="N181" s="220"/>
      <c r="O181" s="69"/>
      <c r="P181" s="69"/>
      <c r="Q181" s="69"/>
      <c r="R181" s="69"/>
      <c r="S181" s="69"/>
      <c r="T181" s="70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T181" s="3" t="s">
        <v>132</v>
      </c>
      <c r="AU181" s="3" t="s">
        <v>81</v>
      </c>
    </row>
    <row r="182" s="26" customFormat="true" ht="21.75" hidden="false" customHeight="true" outlineLevel="0" collapsed="false">
      <c r="A182" s="19"/>
      <c r="B182" s="20"/>
      <c r="C182" s="205" t="s">
        <v>254</v>
      </c>
      <c r="D182" s="205" t="s">
        <v>125</v>
      </c>
      <c r="E182" s="206" t="s">
        <v>255</v>
      </c>
      <c r="F182" s="207" t="s">
        <v>256</v>
      </c>
      <c r="G182" s="208" t="s">
        <v>231</v>
      </c>
      <c r="H182" s="209" t="n">
        <v>1</v>
      </c>
      <c r="I182" s="210" t="n">
        <v>621</v>
      </c>
      <c r="J182" s="210" t="n">
        <f aca="false">ROUND(I182*H182,2)</f>
        <v>621</v>
      </c>
      <c r="K182" s="207"/>
      <c r="L182" s="25"/>
      <c r="M182" s="211"/>
      <c r="N182" s="212" t="s">
        <v>36</v>
      </c>
      <c r="O182" s="213" t="n">
        <v>0.35</v>
      </c>
      <c r="P182" s="213" t="n">
        <f aca="false">O182*H182</f>
        <v>0.35</v>
      </c>
      <c r="Q182" s="213" t="n">
        <v>0.00114</v>
      </c>
      <c r="R182" s="213" t="n">
        <f aca="false">Q182*H182</f>
        <v>0.00114</v>
      </c>
      <c r="S182" s="213" t="n">
        <v>0</v>
      </c>
      <c r="T182" s="214" t="n">
        <f aca="false">S182*H182</f>
        <v>0</v>
      </c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R182" s="215" t="s">
        <v>130</v>
      </c>
      <c r="AT182" s="215" t="s">
        <v>125</v>
      </c>
      <c r="AU182" s="215" t="s">
        <v>81</v>
      </c>
      <c r="AY182" s="3" t="s">
        <v>122</v>
      </c>
      <c r="BE182" s="216" t="n">
        <f aca="false">IF(N182="základní",J182,0)</f>
        <v>621</v>
      </c>
      <c r="BF182" s="216" t="n">
        <f aca="false">IF(N182="snížená",J182,0)</f>
        <v>0</v>
      </c>
      <c r="BG182" s="216" t="n">
        <f aca="false">IF(N182="zákl. přenesená",J182,0)</f>
        <v>0</v>
      </c>
      <c r="BH182" s="216" t="n">
        <f aca="false">IF(N182="sníž. přenesená",J182,0)</f>
        <v>0</v>
      </c>
      <c r="BI182" s="216" t="n">
        <f aca="false">IF(N182="nulová",J182,0)</f>
        <v>0</v>
      </c>
      <c r="BJ182" s="3" t="s">
        <v>79</v>
      </c>
      <c r="BK182" s="216" t="n">
        <f aca="false">ROUND(I182*H182,2)</f>
        <v>621</v>
      </c>
      <c r="BL182" s="3" t="s">
        <v>130</v>
      </c>
      <c r="BM182" s="215" t="s">
        <v>257</v>
      </c>
    </row>
    <row r="183" s="26" customFormat="true" ht="12.8" hidden="false" customHeight="false" outlineLevel="0" collapsed="false">
      <c r="A183" s="19"/>
      <c r="B183" s="20"/>
      <c r="C183" s="21"/>
      <c r="D183" s="217" t="s">
        <v>132</v>
      </c>
      <c r="E183" s="21"/>
      <c r="F183" s="218" t="s">
        <v>258</v>
      </c>
      <c r="G183" s="21"/>
      <c r="H183" s="21"/>
      <c r="I183" s="21"/>
      <c r="J183" s="21"/>
      <c r="K183" s="21"/>
      <c r="L183" s="25"/>
      <c r="M183" s="219"/>
      <c r="N183" s="220"/>
      <c r="O183" s="69"/>
      <c r="P183" s="69"/>
      <c r="Q183" s="69"/>
      <c r="R183" s="69"/>
      <c r="S183" s="69"/>
      <c r="T183" s="70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T183" s="3" t="s">
        <v>132</v>
      </c>
      <c r="AU183" s="3" t="s">
        <v>81</v>
      </c>
    </row>
    <row r="184" s="26" customFormat="true" ht="16.5" hidden="false" customHeight="true" outlineLevel="0" collapsed="false">
      <c r="A184" s="19"/>
      <c r="B184" s="20"/>
      <c r="C184" s="205" t="s">
        <v>259</v>
      </c>
      <c r="D184" s="205" t="s">
        <v>125</v>
      </c>
      <c r="E184" s="206" t="s">
        <v>260</v>
      </c>
      <c r="F184" s="207" t="s">
        <v>261</v>
      </c>
      <c r="G184" s="208" t="s">
        <v>231</v>
      </c>
      <c r="H184" s="209" t="n">
        <v>6</v>
      </c>
      <c r="I184" s="210" t="n">
        <v>344</v>
      </c>
      <c r="J184" s="210" t="n">
        <f aca="false">ROUND(I184*H184,2)</f>
        <v>2064</v>
      </c>
      <c r="K184" s="207" t="s">
        <v>129</v>
      </c>
      <c r="L184" s="25"/>
      <c r="M184" s="211"/>
      <c r="N184" s="212" t="s">
        <v>36</v>
      </c>
      <c r="O184" s="213" t="n">
        <v>0.2</v>
      </c>
      <c r="P184" s="213" t="n">
        <f aca="false">O184*H184</f>
        <v>1.2</v>
      </c>
      <c r="Q184" s="213" t="n">
        <v>0.00034</v>
      </c>
      <c r="R184" s="213" t="n">
        <f aca="false">Q184*H184</f>
        <v>0.00204</v>
      </c>
      <c r="S184" s="213" t="n">
        <v>0</v>
      </c>
      <c r="T184" s="214" t="n">
        <f aca="false">S184*H184</f>
        <v>0</v>
      </c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R184" s="215" t="s">
        <v>130</v>
      </c>
      <c r="AT184" s="215" t="s">
        <v>125</v>
      </c>
      <c r="AU184" s="215" t="s">
        <v>81</v>
      </c>
      <c r="AY184" s="3" t="s">
        <v>122</v>
      </c>
      <c r="BE184" s="216" t="n">
        <f aca="false">IF(N184="základní",J184,0)</f>
        <v>2064</v>
      </c>
      <c r="BF184" s="216" t="n">
        <f aca="false">IF(N184="snížená",J184,0)</f>
        <v>0</v>
      </c>
      <c r="BG184" s="216" t="n">
        <f aca="false">IF(N184="zákl. přenesená",J184,0)</f>
        <v>0</v>
      </c>
      <c r="BH184" s="216" t="n">
        <f aca="false">IF(N184="sníž. přenesená",J184,0)</f>
        <v>0</v>
      </c>
      <c r="BI184" s="216" t="n">
        <f aca="false">IF(N184="nulová",J184,0)</f>
        <v>0</v>
      </c>
      <c r="BJ184" s="3" t="s">
        <v>79</v>
      </c>
      <c r="BK184" s="216" t="n">
        <f aca="false">ROUND(I184*H184,2)</f>
        <v>2064</v>
      </c>
      <c r="BL184" s="3" t="s">
        <v>130</v>
      </c>
      <c r="BM184" s="215" t="s">
        <v>262</v>
      </c>
    </row>
    <row r="185" s="26" customFormat="true" ht="12.8" hidden="false" customHeight="false" outlineLevel="0" collapsed="false">
      <c r="A185" s="19"/>
      <c r="B185" s="20"/>
      <c r="C185" s="21"/>
      <c r="D185" s="217" t="s">
        <v>132</v>
      </c>
      <c r="E185" s="21"/>
      <c r="F185" s="218" t="s">
        <v>263</v>
      </c>
      <c r="G185" s="21"/>
      <c r="H185" s="21"/>
      <c r="I185" s="21"/>
      <c r="J185" s="21"/>
      <c r="K185" s="21"/>
      <c r="L185" s="25"/>
      <c r="M185" s="219"/>
      <c r="N185" s="220"/>
      <c r="O185" s="69"/>
      <c r="P185" s="69"/>
      <c r="Q185" s="69"/>
      <c r="R185" s="69"/>
      <c r="S185" s="69"/>
      <c r="T185" s="70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T185" s="3" t="s">
        <v>132</v>
      </c>
      <c r="AU185" s="3" t="s">
        <v>81</v>
      </c>
    </row>
    <row r="186" s="26" customFormat="true" ht="21.75" hidden="false" customHeight="true" outlineLevel="0" collapsed="false">
      <c r="A186" s="19"/>
      <c r="B186" s="20"/>
      <c r="C186" s="205" t="s">
        <v>264</v>
      </c>
      <c r="D186" s="205" t="s">
        <v>125</v>
      </c>
      <c r="E186" s="206" t="s">
        <v>265</v>
      </c>
      <c r="F186" s="207" t="s">
        <v>266</v>
      </c>
      <c r="G186" s="208" t="s">
        <v>231</v>
      </c>
      <c r="H186" s="209" t="n">
        <v>4</v>
      </c>
      <c r="I186" s="210" t="n">
        <v>681</v>
      </c>
      <c r="J186" s="210" t="n">
        <f aca="false">ROUND(I186*H186,2)</f>
        <v>2724</v>
      </c>
      <c r="K186" s="207" t="s">
        <v>129</v>
      </c>
      <c r="L186" s="25"/>
      <c r="M186" s="211"/>
      <c r="N186" s="212" t="s">
        <v>36</v>
      </c>
      <c r="O186" s="213" t="n">
        <v>0.26</v>
      </c>
      <c r="P186" s="213" t="n">
        <f aca="false">O186*H186</f>
        <v>1.04</v>
      </c>
      <c r="Q186" s="213" t="n">
        <v>0.0007</v>
      </c>
      <c r="R186" s="213" t="n">
        <f aca="false">Q186*H186</f>
        <v>0.0028</v>
      </c>
      <c r="S186" s="213" t="n">
        <v>0</v>
      </c>
      <c r="T186" s="214" t="n">
        <f aca="false">S186*H186</f>
        <v>0</v>
      </c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R186" s="215" t="s">
        <v>130</v>
      </c>
      <c r="AT186" s="215" t="s">
        <v>125</v>
      </c>
      <c r="AU186" s="215" t="s">
        <v>81</v>
      </c>
      <c r="AY186" s="3" t="s">
        <v>122</v>
      </c>
      <c r="BE186" s="216" t="n">
        <f aca="false">IF(N186="základní",J186,0)</f>
        <v>2724</v>
      </c>
      <c r="BF186" s="216" t="n">
        <f aca="false">IF(N186="snížená",J186,0)</f>
        <v>0</v>
      </c>
      <c r="BG186" s="216" t="n">
        <f aca="false">IF(N186="zákl. přenesená",J186,0)</f>
        <v>0</v>
      </c>
      <c r="BH186" s="216" t="n">
        <f aca="false">IF(N186="sníž. přenesená",J186,0)</f>
        <v>0</v>
      </c>
      <c r="BI186" s="216" t="n">
        <f aca="false">IF(N186="nulová",J186,0)</f>
        <v>0</v>
      </c>
      <c r="BJ186" s="3" t="s">
        <v>79</v>
      </c>
      <c r="BK186" s="216" t="n">
        <f aca="false">ROUND(I186*H186,2)</f>
        <v>2724</v>
      </c>
      <c r="BL186" s="3" t="s">
        <v>130</v>
      </c>
      <c r="BM186" s="215" t="s">
        <v>267</v>
      </c>
    </row>
    <row r="187" s="26" customFormat="true" ht="12.8" hidden="false" customHeight="false" outlineLevel="0" collapsed="false">
      <c r="A187" s="19"/>
      <c r="B187" s="20"/>
      <c r="C187" s="21"/>
      <c r="D187" s="217" t="s">
        <v>132</v>
      </c>
      <c r="E187" s="21"/>
      <c r="F187" s="218" t="s">
        <v>268</v>
      </c>
      <c r="G187" s="21"/>
      <c r="H187" s="21"/>
      <c r="I187" s="21"/>
      <c r="J187" s="21"/>
      <c r="K187" s="21"/>
      <c r="L187" s="25"/>
      <c r="M187" s="219"/>
      <c r="N187" s="220"/>
      <c r="O187" s="69"/>
      <c r="P187" s="69"/>
      <c r="Q187" s="69"/>
      <c r="R187" s="69"/>
      <c r="S187" s="69"/>
      <c r="T187" s="70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T187" s="3" t="s">
        <v>132</v>
      </c>
      <c r="AU187" s="3" t="s">
        <v>81</v>
      </c>
    </row>
    <row r="188" s="26" customFormat="true" ht="21.75" hidden="false" customHeight="true" outlineLevel="0" collapsed="false">
      <c r="A188" s="19"/>
      <c r="B188" s="20"/>
      <c r="C188" s="205" t="s">
        <v>269</v>
      </c>
      <c r="D188" s="205" t="s">
        <v>125</v>
      </c>
      <c r="E188" s="206" t="s">
        <v>270</v>
      </c>
      <c r="F188" s="207" t="s">
        <v>271</v>
      </c>
      <c r="G188" s="208" t="s">
        <v>231</v>
      </c>
      <c r="H188" s="209" t="n">
        <v>1</v>
      </c>
      <c r="I188" s="210" t="n">
        <v>4150</v>
      </c>
      <c r="J188" s="210" t="n">
        <f aca="false">ROUND(I188*H188,2)</f>
        <v>4150</v>
      </c>
      <c r="K188" s="207" t="s">
        <v>129</v>
      </c>
      <c r="L188" s="25"/>
      <c r="M188" s="211"/>
      <c r="N188" s="212" t="s">
        <v>36</v>
      </c>
      <c r="O188" s="213" t="n">
        <v>0.454</v>
      </c>
      <c r="P188" s="213" t="n">
        <f aca="false">O188*H188</f>
        <v>0.454</v>
      </c>
      <c r="Q188" s="213" t="n">
        <v>0.00176</v>
      </c>
      <c r="R188" s="213" t="n">
        <f aca="false">Q188*H188</f>
        <v>0.00176</v>
      </c>
      <c r="S188" s="213" t="n">
        <v>0</v>
      </c>
      <c r="T188" s="214" t="n">
        <f aca="false">S188*H188</f>
        <v>0</v>
      </c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R188" s="215" t="s">
        <v>130</v>
      </c>
      <c r="AT188" s="215" t="s">
        <v>125</v>
      </c>
      <c r="AU188" s="215" t="s">
        <v>81</v>
      </c>
      <c r="AY188" s="3" t="s">
        <v>122</v>
      </c>
      <c r="BE188" s="216" t="n">
        <f aca="false">IF(N188="základní",J188,0)</f>
        <v>4150</v>
      </c>
      <c r="BF188" s="216" t="n">
        <f aca="false">IF(N188="snížená",J188,0)</f>
        <v>0</v>
      </c>
      <c r="BG188" s="216" t="n">
        <f aca="false">IF(N188="zákl. přenesená",J188,0)</f>
        <v>0</v>
      </c>
      <c r="BH188" s="216" t="n">
        <f aca="false">IF(N188="sníž. přenesená",J188,0)</f>
        <v>0</v>
      </c>
      <c r="BI188" s="216" t="n">
        <f aca="false">IF(N188="nulová",J188,0)</f>
        <v>0</v>
      </c>
      <c r="BJ188" s="3" t="s">
        <v>79</v>
      </c>
      <c r="BK188" s="216" t="n">
        <f aca="false">ROUND(I188*H188,2)</f>
        <v>4150</v>
      </c>
      <c r="BL188" s="3" t="s">
        <v>130</v>
      </c>
      <c r="BM188" s="215" t="s">
        <v>272</v>
      </c>
    </row>
    <row r="189" s="26" customFormat="true" ht="12.8" hidden="false" customHeight="false" outlineLevel="0" collapsed="false">
      <c r="A189" s="19"/>
      <c r="B189" s="20"/>
      <c r="C189" s="21"/>
      <c r="D189" s="217" t="s">
        <v>132</v>
      </c>
      <c r="E189" s="21"/>
      <c r="F189" s="218" t="s">
        <v>273</v>
      </c>
      <c r="G189" s="21"/>
      <c r="H189" s="21"/>
      <c r="I189" s="21"/>
      <c r="J189" s="21"/>
      <c r="K189" s="21"/>
      <c r="L189" s="25"/>
      <c r="M189" s="219"/>
      <c r="N189" s="220"/>
      <c r="O189" s="69"/>
      <c r="P189" s="69"/>
      <c r="Q189" s="69"/>
      <c r="R189" s="69"/>
      <c r="S189" s="69"/>
      <c r="T189" s="70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T189" s="3" t="s">
        <v>132</v>
      </c>
      <c r="AU189" s="3" t="s">
        <v>81</v>
      </c>
    </row>
    <row r="190" s="26" customFormat="true" ht="21.75" hidden="false" customHeight="true" outlineLevel="0" collapsed="false">
      <c r="A190" s="19"/>
      <c r="B190" s="20"/>
      <c r="C190" s="205" t="s">
        <v>274</v>
      </c>
      <c r="D190" s="205" t="s">
        <v>125</v>
      </c>
      <c r="E190" s="206" t="s">
        <v>275</v>
      </c>
      <c r="F190" s="207" t="s">
        <v>276</v>
      </c>
      <c r="G190" s="208" t="s">
        <v>231</v>
      </c>
      <c r="H190" s="209" t="n">
        <v>2</v>
      </c>
      <c r="I190" s="210" t="n">
        <v>701</v>
      </c>
      <c r="J190" s="210" t="n">
        <f aca="false">ROUND(I190*H190,2)</f>
        <v>1402</v>
      </c>
      <c r="K190" s="207" t="s">
        <v>129</v>
      </c>
      <c r="L190" s="25"/>
      <c r="M190" s="211"/>
      <c r="N190" s="212" t="s">
        <v>36</v>
      </c>
      <c r="O190" s="213" t="n">
        <v>0.381</v>
      </c>
      <c r="P190" s="213" t="n">
        <f aca="false">O190*H190</f>
        <v>0.762</v>
      </c>
      <c r="Q190" s="213" t="n">
        <v>0.00056</v>
      </c>
      <c r="R190" s="213" t="n">
        <f aca="false">Q190*H190</f>
        <v>0.00112</v>
      </c>
      <c r="S190" s="213" t="n">
        <v>0</v>
      </c>
      <c r="T190" s="214" t="n">
        <f aca="false">S190*H190</f>
        <v>0</v>
      </c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R190" s="215" t="s">
        <v>130</v>
      </c>
      <c r="AT190" s="215" t="s">
        <v>125</v>
      </c>
      <c r="AU190" s="215" t="s">
        <v>81</v>
      </c>
      <c r="AY190" s="3" t="s">
        <v>122</v>
      </c>
      <c r="BE190" s="216" t="n">
        <f aca="false">IF(N190="základní",J190,0)</f>
        <v>1402</v>
      </c>
      <c r="BF190" s="216" t="n">
        <f aca="false">IF(N190="snížená",J190,0)</f>
        <v>0</v>
      </c>
      <c r="BG190" s="216" t="n">
        <f aca="false">IF(N190="zákl. přenesená",J190,0)</f>
        <v>0</v>
      </c>
      <c r="BH190" s="216" t="n">
        <f aca="false">IF(N190="sníž. přenesená",J190,0)</f>
        <v>0</v>
      </c>
      <c r="BI190" s="216" t="n">
        <f aca="false">IF(N190="nulová",J190,0)</f>
        <v>0</v>
      </c>
      <c r="BJ190" s="3" t="s">
        <v>79</v>
      </c>
      <c r="BK190" s="216" t="n">
        <f aca="false">ROUND(I190*H190,2)</f>
        <v>1402</v>
      </c>
      <c r="BL190" s="3" t="s">
        <v>130</v>
      </c>
      <c r="BM190" s="215" t="s">
        <v>277</v>
      </c>
    </row>
    <row r="191" s="26" customFormat="true" ht="12.8" hidden="false" customHeight="false" outlineLevel="0" collapsed="false">
      <c r="A191" s="19"/>
      <c r="B191" s="20"/>
      <c r="C191" s="21"/>
      <c r="D191" s="217" t="s">
        <v>132</v>
      </c>
      <c r="E191" s="21"/>
      <c r="F191" s="218" t="s">
        <v>278</v>
      </c>
      <c r="G191" s="21"/>
      <c r="H191" s="21"/>
      <c r="I191" s="21"/>
      <c r="J191" s="21"/>
      <c r="K191" s="21"/>
      <c r="L191" s="25"/>
      <c r="M191" s="219"/>
      <c r="N191" s="220"/>
      <c r="O191" s="69"/>
      <c r="P191" s="69"/>
      <c r="Q191" s="69"/>
      <c r="R191" s="69"/>
      <c r="S191" s="69"/>
      <c r="T191" s="70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T191" s="3" t="s">
        <v>132</v>
      </c>
      <c r="AU191" s="3" t="s">
        <v>81</v>
      </c>
    </row>
    <row r="192" s="26" customFormat="true" ht="21.75" hidden="false" customHeight="true" outlineLevel="0" collapsed="false">
      <c r="A192" s="19"/>
      <c r="B192" s="20"/>
      <c r="C192" s="205" t="s">
        <v>279</v>
      </c>
      <c r="D192" s="205" t="s">
        <v>125</v>
      </c>
      <c r="E192" s="206" t="s">
        <v>280</v>
      </c>
      <c r="F192" s="207" t="s">
        <v>281</v>
      </c>
      <c r="G192" s="208" t="s">
        <v>166</v>
      </c>
      <c r="H192" s="209" t="n">
        <v>0.031</v>
      </c>
      <c r="I192" s="210" t="n">
        <v>916</v>
      </c>
      <c r="J192" s="210" t="n">
        <f aca="false">ROUND(I192*H192,2)</f>
        <v>28.4</v>
      </c>
      <c r="K192" s="207" t="s">
        <v>129</v>
      </c>
      <c r="L192" s="25"/>
      <c r="M192" s="211"/>
      <c r="N192" s="212" t="s">
        <v>36</v>
      </c>
      <c r="O192" s="213" t="n">
        <v>2.232</v>
      </c>
      <c r="P192" s="213" t="n">
        <f aca="false">O192*H192</f>
        <v>0.069192</v>
      </c>
      <c r="Q192" s="213" t="n">
        <v>0</v>
      </c>
      <c r="R192" s="213" t="n">
        <f aca="false">Q192*H192</f>
        <v>0</v>
      </c>
      <c r="S192" s="213" t="n">
        <v>0</v>
      </c>
      <c r="T192" s="214" t="n">
        <f aca="false">S192*H192</f>
        <v>0</v>
      </c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R192" s="215" t="s">
        <v>130</v>
      </c>
      <c r="AT192" s="215" t="s">
        <v>125</v>
      </c>
      <c r="AU192" s="215" t="s">
        <v>81</v>
      </c>
      <c r="AY192" s="3" t="s">
        <v>122</v>
      </c>
      <c r="BE192" s="216" t="n">
        <f aca="false">IF(N192="základní",J192,0)</f>
        <v>28.4</v>
      </c>
      <c r="BF192" s="216" t="n">
        <f aca="false">IF(N192="snížená",J192,0)</f>
        <v>0</v>
      </c>
      <c r="BG192" s="216" t="n">
        <f aca="false">IF(N192="zákl. přenesená",J192,0)</f>
        <v>0</v>
      </c>
      <c r="BH192" s="216" t="n">
        <f aca="false">IF(N192="sníž. přenesená",J192,0)</f>
        <v>0</v>
      </c>
      <c r="BI192" s="216" t="n">
        <f aca="false">IF(N192="nulová",J192,0)</f>
        <v>0</v>
      </c>
      <c r="BJ192" s="3" t="s">
        <v>79</v>
      </c>
      <c r="BK192" s="216" t="n">
        <f aca="false">ROUND(I192*H192,2)</f>
        <v>28.4</v>
      </c>
      <c r="BL192" s="3" t="s">
        <v>130</v>
      </c>
      <c r="BM192" s="215" t="s">
        <v>282</v>
      </c>
    </row>
    <row r="193" s="26" customFormat="true" ht="12.8" hidden="false" customHeight="false" outlineLevel="0" collapsed="false">
      <c r="A193" s="19"/>
      <c r="B193" s="20"/>
      <c r="C193" s="21"/>
      <c r="D193" s="217" t="s">
        <v>132</v>
      </c>
      <c r="E193" s="21"/>
      <c r="F193" s="218" t="s">
        <v>283</v>
      </c>
      <c r="G193" s="21"/>
      <c r="H193" s="21"/>
      <c r="I193" s="21"/>
      <c r="J193" s="21"/>
      <c r="K193" s="21"/>
      <c r="L193" s="25"/>
      <c r="M193" s="219"/>
      <c r="N193" s="220"/>
      <c r="O193" s="69"/>
      <c r="P193" s="69"/>
      <c r="Q193" s="69"/>
      <c r="R193" s="69"/>
      <c r="S193" s="69"/>
      <c r="T193" s="70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T193" s="3" t="s">
        <v>132</v>
      </c>
      <c r="AU193" s="3" t="s">
        <v>81</v>
      </c>
    </row>
    <row r="194" s="26" customFormat="true" ht="21.75" hidden="false" customHeight="true" outlineLevel="0" collapsed="false">
      <c r="A194" s="19"/>
      <c r="B194" s="20"/>
      <c r="C194" s="205" t="s">
        <v>137</v>
      </c>
      <c r="D194" s="205" t="s">
        <v>125</v>
      </c>
      <c r="E194" s="206" t="s">
        <v>284</v>
      </c>
      <c r="F194" s="207" t="s">
        <v>285</v>
      </c>
      <c r="G194" s="208" t="s">
        <v>166</v>
      </c>
      <c r="H194" s="209" t="n">
        <v>0.031</v>
      </c>
      <c r="I194" s="210" t="n">
        <v>487</v>
      </c>
      <c r="J194" s="210" t="n">
        <f aca="false">ROUND(I194*H194,2)</f>
        <v>15.1</v>
      </c>
      <c r="K194" s="207" t="s">
        <v>129</v>
      </c>
      <c r="L194" s="25"/>
      <c r="M194" s="211"/>
      <c r="N194" s="212" t="s">
        <v>36</v>
      </c>
      <c r="O194" s="213" t="n">
        <v>1.21</v>
      </c>
      <c r="P194" s="213" t="n">
        <f aca="false">O194*H194</f>
        <v>0.03751</v>
      </c>
      <c r="Q194" s="213" t="n">
        <v>0</v>
      </c>
      <c r="R194" s="213" t="n">
        <f aca="false">Q194*H194</f>
        <v>0</v>
      </c>
      <c r="S194" s="213" t="n">
        <v>0</v>
      </c>
      <c r="T194" s="214" t="n">
        <f aca="false">S194*H194</f>
        <v>0</v>
      </c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R194" s="215" t="s">
        <v>130</v>
      </c>
      <c r="AT194" s="215" t="s">
        <v>125</v>
      </c>
      <c r="AU194" s="215" t="s">
        <v>81</v>
      </c>
      <c r="AY194" s="3" t="s">
        <v>122</v>
      </c>
      <c r="BE194" s="216" t="n">
        <f aca="false">IF(N194="základní",J194,0)</f>
        <v>15.1</v>
      </c>
      <c r="BF194" s="216" t="n">
        <f aca="false">IF(N194="snížená",J194,0)</f>
        <v>0</v>
      </c>
      <c r="BG194" s="216" t="n">
        <f aca="false">IF(N194="zákl. přenesená",J194,0)</f>
        <v>0</v>
      </c>
      <c r="BH194" s="216" t="n">
        <f aca="false">IF(N194="sníž. přenesená",J194,0)</f>
        <v>0</v>
      </c>
      <c r="BI194" s="216" t="n">
        <f aca="false">IF(N194="nulová",J194,0)</f>
        <v>0</v>
      </c>
      <c r="BJ194" s="3" t="s">
        <v>79</v>
      </c>
      <c r="BK194" s="216" t="n">
        <f aca="false">ROUND(I194*H194,2)</f>
        <v>15.1</v>
      </c>
      <c r="BL194" s="3" t="s">
        <v>130</v>
      </c>
      <c r="BM194" s="215" t="s">
        <v>286</v>
      </c>
    </row>
    <row r="195" s="26" customFormat="true" ht="12.8" hidden="false" customHeight="false" outlineLevel="0" collapsed="false">
      <c r="A195" s="19"/>
      <c r="B195" s="20"/>
      <c r="C195" s="21"/>
      <c r="D195" s="217" t="s">
        <v>132</v>
      </c>
      <c r="E195" s="21"/>
      <c r="F195" s="218" t="s">
        <v>287</v>
      </c>
      <c r="G195" s="21"/>
      <c r="H195" s="21"/>
      <c r="I195" s="21"/>
      <c r="J195" s="21"/>
      <c r="K195" s="21"/>
      <c r="L195" s="25"/>
      <c r="M195" s="219"/>
      <c r="N195" s="220"/>
      <c r="O195" s="69"/>
      <c r="P195" s="69"/>
      <c r="Q195" s="69"/>
      <c r="R195" s="69"/>
      <c r="S195" s="69"/>
      <c r="T195" s="70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T195" s="3" t="s">
        <v>132</v>
      </c>
      <c r="AU195" s="3" t="s">
        <v>81</v>
      </c>
    </row>
    <row r="196" s="189" customFormat="true" ht="22.8" hidden="false" customHeight="true" outlineLevel="0" collapsed="false">
      <c r="B196" s="190"/>
      <c r="C196" s="191"/>
      <c r="D196" s="192" t="s">
        <v>70</v>
      </c>
      <c r="E196" s="203" t="s">
        <v>288</v>
      </c>
      <c r="F196" s="203" t="s">
        <v>289</v>
      </c>
      <c r="G196" s="191"/>
      <c r="H196" s="191"/>
      <c r="I196" s="191"/>
      <c r="J196" s="204" t="n">
        <f aca="false">BK196</f>
        <v>124995.35</v>
      </c>
      <c r="K196" s="191"/>
      <c r="L196" s="195"/>
      <c r="M196" s="196"/>
      <c r="N196" s="197"/>
      <c r="O196" s="197"/>
      <c r="P196" s="198" t="n">
        <f aca="false">SUM(P197:P232)</f>
        <v>12.6979</v>
      </c>
      <c r="Q196" s="197"/>
      <c r="R196" s="198" t="n">
        <f aca="false">SUM(R197:R232)</f>
        <v>0.7987</v>
      </c>
      <c r="S196" s="197"/>
      <c r="T196" s="199" t="n">
        <f aca="false">SUM(T197:T232)</f>
        <v>0</v>
      </c>
      <c r="AR196" s="200" t="s">
        <v>81</v>
      </c>
      <c r="AT196" s="201" t="s">
        <v>70</v>
      </c>
      <c r="AU196" s="201" t="s">
        <v>79</v>
      </c>
      <c r="AY196" s="200" t="s">
        <v>122</v>
      </c>
      <c r="BK196" s="202" t="n">
        <f aca="false">SUM(BK197:BK232)</f>
        <v>124995.35</v>
      </c>
    </row>
    <row r="197" s="26" customFormat="true" ht="21.75" hidden="false" customHeight="true" outlineLevel="0" collapsed="false">
      <c r="A197" s="19"/>
      <c r="B197" s="20"/>
      <c r="C197" s="205" t="s">
        <v>290</v>
      </c>
      <c r="D197" s="205" t="s">
        <v>125</v>
      </c>
      <c r="E197" s="206" t="s">
        <v>291</v>
      </c>
      <c r="F197" s="207" t="s">
        <v>292</v>
      </c>
      <c r="G197" s="208" t="s">
        <v>231</v>
      </c>
      <c r="H197" s="209" t="n">
        <v>1</v>
      </c>
      <c r="I197" s="210" t="n">
        <v>2260</v>
      </c>
      <c r="J197" s="210" t="n">
        <f aca="false">ROUND(I197*H197,2)</f>
        <v>2260</v>
      </c>
      <c r="K197" s="207" t="s">
        <v>129</v>
      </c>
      <c r="L197" s="25"/>
      <c r="M197" s="211"/>
      <c r="N197" s="212" t="s">
        <v>36</v>
      </c>
      <c r="O197" s="213" t="n">
        <v>0.22</v>
      </c>
      <c r="P197" s="213" t="n">
        <f aca="false">O197*H197</f>
        <v>0.22</v>
      </c>
      <c r="Q197" s="213" t="n">
        <v>0.00844</v>
      </c>
      <c r="R197" s="213" t="n">
        <f aca="false">Q197*H197</f>
        <v>0.00844</v>
      </c>
      <c r="S197" s="213" t="n">
        <v>0</v>
      </c>
      <c r="T197" s="214" t="n">
        <f aca="false">S197*H197</f>
        <v>0</v>
      </c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R197" s="215" t="s">
        <v>130</v>
      </c>
      <c r="AT197" s="215" t="s">
        <v>125</v>
      </c>
      <c r="AU197" s="215" t="s">
        <v>81</v>
      </c>
      <c r="AY197" s="3" t="s">
        <v>122</v>
      </c>
      <c r="BE197" s="216" t="n">
        <f aca="false">IF(N197="základní",J197,0)</f>
        <v>2260</v>
      </c>
      <c r="BF197" s="216" t="n">
        <f aca="false">IF(N197="snížená",J197,0)</f>
        <v>0</v>
      </c>
      <c r="BG197" s="216" t="n">
        <f aca="false">IF(N197="zákl. přenesená",J197,0)</f>
        <v>0</v>
      </c>
      <c r="BH197" s="216" t="n">
        <f aca="false">IF(N197="sníž. přenesená",J197,0)</f>
        <v>0</v>
      </c>
      <c r="BI197" s="216" t="n">
        <f aca="false">IF(N197="nulová",J197,0)</f>
        <v>0</v>
      </c>
      <c r="BJ197" s="3" t="s">
        <v>79</v>
      </c>
      <c r="BK197" s="216" t="n">
        <f aca="false">ROUND(I197*H197,2)</f>
        <v>2260</v>
      </c>
      <c r="BL197" s="3" t="s">
        <v>130</v>
      </c>
      <c r="BM197" s="215" t="s">
        <v>293</v>
      </c>
    </row>
    <row r="198" s="26" customFormat="true" ht="12.8" hidden="false" customHeight="false" outlineLevel="0" collapsed="false">
      <c r="A198" s="19"/>
      <c r="B198" s="20"/>
      <c r="C198" s="21"/>
      <c r="D198" s="217" t="s">
        <v>132</v>
      </c>
      <c r="E198" s="21"/>
      <c r="F198" s="218" t="s">
        <v>294</v>
      </c>
      <c r="G198" s="21"/>
      <c r="H198" s="21"/>
      <c r="I198" s="21"/>
      <c r="J198" s="21"/>
      <c r="K198" s="21"/>
      <c r="L198" s="25"/>
      <c r="M198" s="219"/>
      <c r="N198" s="220"/>
      <c r="O198" s="69"/>
      <c r="P198" s="69"/>
      <c r="Q198" s="69"/>
      <c r="R198" s="69"/>
      <c r="S198" s="69"/>
      <c r="T198" s="70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T198" s="3" t="s">
        <v>132</v>
      </c>
      <c r="AU198" s="3" t="s">
        <v>81</v>
      </c>
    </row>
    <row r="199" s="26" customFormat="true" ht="21.75" hidden="false" customHeight="true" outlineLevel="0" collapsed="false">
      <c r="A199" s="19"/>
      <c r="B199" s="20"/>
      <c r="C199" s="205" t="s">
        <v>295</v>
      </c>
      <c r="D199" s="205" t="s">
        <v>125</v>
      </c>
      <c r="E199" s="206" t="s">
        <v>296</v>
      </c>
      <c r="F199" s="207" t="s">
        <v>297</v>
      </c>
      <c r="G199" s="208" t="s">
        <v>231</v>
      </c>
      <c r="H199" s="209" t="n">
        <v>4</v>
      </c>
      <c r="I199" s="210" t="n">
        <v>2390</v>
      </c>
      <c r="J199" s="210" t="n">
        <f aca="false">ROUND(I199*H199,2)</f>
        <v>9560</v>
      </c>
      <c r="K199" s="207" t="s">
        <v>129</v>
      </c>
      <c r="L199" s="25"/>
      <c r="M199" s="211"/>
      <c r="N199" s="212" t="s">
        <v>36</v>
      </c>
      <c r="O199" s="213" t="n">
        <v>0.227</v>
      </c>
      <c r="P199" s="213" t="n">
        <f aca="false">O199*H199</f>
        <v>0.908</v>
      </c>
      <c r="Q199" s="213" t="n">
        <v>0.01075</v>
      </c>
      <c r="R199" s="213" t="n">
        <f aca="false">Q199*H199</f>
        <v>0.043</v>
      </c>
      <c r="S199" s="213" t="n">
        <v>0</v>
      </c>
      <c r="T199" s="214" t="n">
        <f aca="false">S199*H199</f>
        <v>0</v>
      </c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R199" s="215" t="s">
        <v>130</v>
      </c>
      <c r="AT199" s="215" t="s">
        <v>125</v>
      </c>
      <c r="AU199" s="215" t="s">
        <v>81</v>
      </c>
      <c r="AY199" s="3" t="s">
        <v>122</v>
      </c>
      <c r="BE199" s="216" t="n">
        <f aca="false">IF(N199="základní",J199,0)</f>
        <v>9560</v>
      </c>
      <c r="BF199" s="216" t="n">
        <f aca="false">IF(N199="snížená",J199,0)</f>
        <v>0</v>
      </c>
      <c r="BG199" s="216" t="n">
        <f aca="false">IF(N199="zákl. přenesená",J199,0)</f>
        <v>0</v>
      </c>
      <c r="BH199" s="216" t="n">
        <f aca="false">IF(N199="sníž. přenesená",J199,0)</f>
        <v>0</v>
      </c>
      <c r="BI199" s="216" t="n">
        <f aca="false">IF(N199="nulová",J199,0)</f>
        <v>0</v>
      </c>
      <c r="BJ199" s="3" t="s">
        <v>79</v>
      </c>
      <c r="BK199" s="216" t="n">
        <f aca="false">ROUND(I199*H199,2)</f>
        <v>9560</v>
      </c>
      <c r="BL199" s="3" t="s">
        <v>130</v>
      </c>
      <c r="BM199" s="215" t="s">
        <v>298</v>
      </c>
    </row>
    <row r="200" s="26" customFormat="true" ht="12.8" hidden="false" customHeight="false" outlineLevel="0" collapsed="false">
      <c r="A200" s="19"/>
      <c r="B200" s="20"/>
      <c r="C200" s="21"/>
      <c r="D200" s="217" t="s">
        <v>132</v>
      </c>
      <c r="E200" s="21"/>
      <c r="F200" s="218" t="s">
        <v>299</v>
      </c>
      <c r="G200" s="21"/>
      <c r="H200" s="21"/>
      <c r="I200" s="21"/>
      <c r="J200" s="21"/>
      <c r="K200" s="21"/>
      <c r="L200" s="25"/>
      <c r="M200" s="219"/>
      <c r="N200" s="220"/>
      <c r="O200" s="69"/>
      <c r="P200" s="69"/>
      <c r="Q200" s="69"/>
      <c r="R200" s="69"/>
      <c r="S200" s="69"/>
      <c r="T200" s="70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T200" s="3" t="s">
        <v>132</v>
      </c>
      <c r="AU200" s="3" t="s">
        <v>81</v>
      </c>
    </row>
    <row r="201" s="26" customFormat="true" ht="33" hidden="false" customHeight="true" outlineLevel="0" collapsed="false">
      <c r="A201" s="19"/>
      <c r="B201" s="20"/>
      <c r="C201" s="205" t="s">
        <v>300</v>
      </c>
      <c r="D201" s="205" t="s">
        <v>125</v>
      </c>
      <c r="E201" s="206" t="s">
        <v>301</v>
      </c>
      <c r="F201" s="207" t="s">
        <v>302</v>
      </c>
      <c r="G201" s="208" t="s">
        <v>231</v>
      </c>
      <c r="H201" s="209" t="n">
        <v>1</v>
      </c>
      <c r="I201" s="210" t="n">
        <v>3350</v>
      </c>
      <c r="J201" s="210" t="n">
        <f aca="false">ROUND(I201*H201,2)</f>
        <v>3350</v>
      </c>
      <c r="K201" s="207" t="s">
        <v>129</v>
      </c>
      <c r="L201" s="25"/>
      <c r="M201" s="211"/>
      <c r="N201" s="212" t="s">
        <v>36</v>
      </c>
      <c r="O201" s="213" t="n">
        <v>0.254</v>
      </c>
      <c r="P201" s="213" t="n">
        <f aca="false">O201*H201</f>
        <v>0.254</v>
      </c>
      <c r="Q201" s="213" t="n">
        <v>0.01942</v>
      </c>
      <c r="R201" s="213" t="n">
        <f aca="false">Q201*H201</f>
        <v>0.01942</v>
      </c>
      <c r="S201" s="213" t="n">
        <v>0</v>
      </c>
      <c r="T201" s="214" t="n">
        <f aca="false">S201*H201</f>
        <v>0</v>
      </c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R201" s="215" t="s">
        <v>130</v>
      </c>
      <c r="AT201" s="215" t="s">
        <v>125</v>
      </c>
      <c r="AU201" s="215" t="s">
        <v>81</v>
      </c>
      <c r="AY201" s="3" t="s">
        <v>122</v>
      </c>
      <c r="BE201" s="216" t="n">
        <f aca="false">IF(N201="základní",J201,0)</f>
        <v>3350</v>
      </c>
      <c r="BF201" s="216" t="n">
        <f aca="false">IF(N201="snížená",J201,0)</f>
        <v>0</v>
      </c>
      <c r="BG201" s="216" t="n">
        <f aca="false">IF(N201="zákl. přenesená",J201,0)</f>
        <v>0</v>
      </c>
      <c r="BH201" s="216" t="n">
        <f aca="false">IF(N201="sníž. přenesená",J201,0)</f>
        <v>0</v>
      </c>
      <c r="BI201" s="216" t="n">
        <f aca="false">IF(N201="nulová",J201,0)</f>
        <v>0</v>
      </c>
      <c r="BJ201" s="3" t="s">
        <v>79</v>
      </c>
      <c r="BK201" s="216" t="n">
        <f aca="false">ROUND(I201*H201,2)</f>
        <v>3350</v>
      </c>
      <c r="BL201" s="3" t="s">
        <v>130</v>
      </c>
      <c r="BM201" s="215" t="s">
        <v>303</v>
      </c>
    </row>
    <row r="202" s="26" customFormat="true" ht="12.8" hidden="false" customHeight="false" outlineLevel="0" collapsed="false">
      <c r="A202" s="19"/>
      <c r="B202" s="20"/>
      <c r="C202" s="21"/>
      <c r="D202" s="217" t="s">
        <v>132</v>
      </c>
      <c r="E202" s="21"/>
      <c r="F202" s="218" t="s">
        <v>304</v>
      </c>
      <c r="G202" s="21"/>
      <c r="H202" s="21"/>
      <c r="I202" s="21"/>
      <c r="J202" s="21"/>
      <c r="K202" s="21"/>
      <c r="L202" s="25"/>
      <c r="M202" s="219"/>
      <c r="N202" s="220"/>
      <c r="O202" s="69"/>
      <c r="P202" s="69"/>
      <c r="Q202" s="69"/>
      <c r="R202" s="69"/>
      <c r="S202" s="69"/>
      <c r="T202" s="70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T202" s="3" t="s">
        <v>132</v>
      </c>
      <c r="AU202" s="3" t="s">
        <v>81</v>
      </c>
    </row>
    <row r="203" s="26" customFormat="true" ht="33" hidden="false" customHeight="true" outlineLevel="0" collapsed="false">
      <c r="A203" s="19"/>
      <c r="B203" s="20"/>
      <c r="C203" s="205" t="s">
        <v>305</v>
      </c>
      <c r="D203" s="205" t="s">
        <v>125</v>
      </c>
      <c r="E203" s="206" t="s">
        <v>306</v>
      </c>
      <c r="F203" s="207" t="s">
        <v>307</v>
      </c>
      <c r="G203" s="208" t="s">
        <v>231</v>
      </c>
      <c r="H203" s="209" t="n">
        <v>2</v>
      </c>
      <c r="I203" s="210" t="n">
        <v>4120</v>
      </c>
      <c r="J203" s="210" t="n">
        <f aca="false">ROUND(I203*H203,2)</f>
        <v>8240</v>
      </c>
      <c r="K203" s="207" t="s">
        <v>129</v>
      </c>
      <c r="L203" s="25"/>
      <c r="M203" s="211"/>
      <c r="N203" s="212" t="s">
        <v>36</v>
      </c>
      <c r="O203" s="213" t="n">
        <v>0.288</v>
      </c>
      <c r="P203" s="213" t="n">
        <f aca="false">O203*H203</f>
        <v>0.576</v>
      </c>
      <c r="Q203" s="213" t="n">
        <v>0.0309</v>
      </c>
      <c r="R203" s="213" t="n">
        <f aca="false">Q203*H203</f>
        <v>0.0618</v>
      </c>
      <c r="S203" s="213" t="n">
        <v>0</v>
      </c>
      <c r="T203" s="214" t="n">
        <f aca="false">S203*H203</f>
        <v>0</v>
      </c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R203" s="215" t="s">
        <v>130</v>
      </c>
      <c r="AT203" s="215" t="s">
        <v>125</v>
      </c>
      <c r="AU203" s="215" t="s">
        <v>81</v>
      </c>
      <c r="AY203" s="3" t="s">
        <v>122</v>
      </c>
      <c r="BE203" s="216" t="n">
        <f aca="false">IF(N203="základní",J203,0)</f>
        <v>8240</v>
      </c>
      <c r="BF203" s="216" t="n">
        <f aca="false">IF(N203="snížená",J203,0)</f>
        <v>0</v>
      </c>
      <c r="BG203" s="216" t="n">
        <f aca="false">IF(N203="zákl. přenesená",J203,0)</f>
        <v>0</v>
      </c>
      <c r="BH203" s="216" t="n">
        <f aca="false">IF(N203="sníž. přenesená",J203,0)</f>
        <v>0</v>
      </c>
      <c r="BI203" s="216" t="n">
        <f aca="false">IF(N203="nulová",J203,0)</f>
        <v>0</v>
      </c>
      <c r="BJ203" s="3" t="s">
        <v>79</v>
      </c>
      <c r="BK203" s="216" t="n">
        <f aca="false">ROUND(I203*H203,2)</f>
        <v>8240</v>
      </c>
      <c r="BL203" s="3" t="s">
        <v>130</v>
      </c>
      <c r="BM203" s="215" t="s">
        <v>308</v>
      </c>
    </row>
    <row r="204" s="26" customFormat="true" ht="12.8" hidden="false" customHeight="false" outlineLevel="0" collapsed="false">
      <c r="A204" s="19"/>
      <c r="B204" s="20"/>
      <c r="C204" s="21"/>
      <c r="D204" s="217" t="s">
        <v>132</v>
      </c>
      <c r="E204" s="21"/>
      <c r="F204" s="218" t="s">
        <v>309</v>
      </c>
      <c r="G204" s="21"/>
      <c r="H204" s="21"/>
      <c r="I204" s="21"/>
      <c r="J204" s="21"/>
      <c r="K204" s="21"/>
      <c r="L204" s="25"/>
      <c r="M204" s="219"/>
      <c r="N204" s="220"/>
      <c r="O204" s="69"/>
      <c r="P204" s="69"/>
      <c r="Q204" s="69"/>
      <c r="R204" s="69"/>
      <c r="S204" s="69"/>
      <c r="T204" s="70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T204" s="3" t="s">
        <v>132</v>
      </c>
      <c r="AU204" s="3" t="s">
        <v>81</v>
      </c>
    </row>
    <row r="205" s="26" customFormat="true" ht="33" hidden="false" customHeight="true" outlineLevel="0" collapsed="false">
      <c r="A205" s="19"/>
      <c r="B205" s="20"/>
      <c r="C205" s="205" t="s">
        <v>310</v>
      </c>
      <c r="D205" s="205" t="s">
        <v>125</v>
      </c>
      <c r="E205" s="206" t="s">
        <v>311</v>
      </c>
      <c r="F205" s="207" t="s">
        <v>312</v>
      </c>
      <c r="G205" s="208" t="s">
        <v>231</v>
      </c>
      <c r="H205" s="209" t="n">
        <v>2</v>
      </c>
      <c r="I205" s="210" t="n">
        <v>4300</v>
      </c>
      <c r="J205" s="210" t="n">
        <f aca="false">ROUND(I205*H205,2)</f>
        <v>8600</v>
      </c>
      <c r="K205" s="207" t="s">
        <v>129</v>
      </c>
      <c r="L205" s="25"/>
      <c r="M205" s="211"/>
      <c r="N205" s="212" t="s">
        <v>36</v>
      </c>
      <c r="O205" s="213" t="n">
        <v>0.295</v>
      </c>
      <c r="P205" s="213" t="n">
        <f aca="false">O205*H205</f>
        <v>0.59</v>
      </c>
      <c r="Q205" s="213" t="n">
        <v>0.0332</v>
      </c>
      <c r="R205" s="213" t="n">
        <f aca="false">Q205*H205</f>
        <v>0.0664</v>
      </c>
      <c r="S205" s="213" t="n">
        <v>0</v>
      </c>
      <c r="T205" s="214" t="n">
        <f aca="false">S205*H205</f>
        <v>0</v>
      </c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R205" s="215" t="s">
        <v>130</v>
      </c>
      <c r="AT205" s="215" t="s">
        <v>125</v>
      </c>
      <c r="AU205" s="215" t="s">
        <v>81</v>
      </c>
      <c r="AY205" s="3" t="s">
        <v>122</v>
      </c>
      <c r="BE205" s="216" t="n">
        <f aca="false">IF(N205="základní",J205,0)</f>
        <v>8600</v>
      </c>
      <c r="BF205" s="216" t="n">
        <f aca="false">IF(N205="snížená",J205,0)</f>
        <v>0</v>
      </c>
      <c r="BG205" s="216" t="n">
        <f aca="false">IF(N205="zákl. přenesená",J205,0)</f>
        <v>0</v>
      </c>
      <c r="BH205" s="216" t="n">
        <f aca="false">IF(N205="sníž. přenesená",J205,0)</f>
        <v>0</v>
      </c>
      <c r="BI205" s="216" t="n">
        <f aca="false">IF(N205="nulová",J205,0)</f>
        <v>0</v>
      </c>
      <c r="BJ205" s="3" t="s">
        <v>79</v>
      </c>
      <c r="BK205" s="216" t="n">
        <f aca="false">ROUND(I205*H205,2)</f>
        <v>8600</v>
      </c>
      <c r="BL205" s="3" t="s">
        <v>130</v>
      </c>
      <c r="BM205" s="215" t="s">
        <v>313</v>
      </c>
    </row>
    <row r="206" s="26" customFormat="true" ht="12.8" hidden="false" customHeight="false" outlineLevel="0" collapsed="false">
      <c r="A206" s="19"/>
      <c r="B206" s="20"/>
      <c r="C206" s="21"/>
      <c r="D206" s="217" t="s">
        <v>132</v>
      </c>
      <c r="E206" s="21"/>
      <c r="F206" s="218" t="s">
        <v>314</v>
      </c>
      <c r="G206" s="21"/>
      <c r="H206" s="21"/>
      <c r="I206" s="21"/>
      <c r="J206" s="21"/>
      <c r="K206" s="21"/>
      <c r="L206" s="25"/>
      <c r="M206" s="219"/>
      <c r="N206" s="220"/>
      <c r="O206" s="69"/>
      <c r="P206" s="69"/>
      <c r="Q206" s="69"/>
      <c r="R206" s="69"/>
      <c r="S206" s="69"/>
      <c r="T206" s="70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T206" s="3" t="s">
        <v>132</v>
      </c>
      <c r="AU206" s="3" t="s">
        <v>81</v>
      </c>
    </row>
    <row r="207" s="26" customFormat="true" ht="33" hidden="false" customHeight="true" outlineLevel="0" collapsed="false">
      <c r="A207" s="19"/>
      <c r="B207" s="20"/>
      <c r="C207" s="205" t="s">
        <v>315</v>
      </c>
      <c r="D207" s="205" t="s">
        <v>125</v>
      </c>
      <c r="E207" s="206" t="s">
        <v>316</v>
      </c>
      <c r="F207" s="207" t="s">
        <v>317</v>
      </c>
      <c r="G207" s="208" t="s">
        <v>231</v>
      </c>
      <c r="H207" s="209" t="n">
        <v>2</v>
      </c>
      <c r="I207" s="210" t="n">
        <v>4320</v>
      </c>
      <c r="J207" s="210" t="n">
        <f aca="false">ROUND(I207*H207,2)</f>
        <v>8640</v>
      </c>
      <c r="K207" s="207" t="s">
        <v>129</v>
      </c>
      <c r="L207" s="25"/>
      <c r="M207" s="211"/>
      <c r="N207" s="212" t="s">
        <v>36</v>
      </c>
      <c r="O207" s="213" t="n">
        <v>0.277</v>
      </c>
      <c r="P207" s="213" t="n">
        <f aca="false">O207*H207</f>
        <v>0.554</v>
      </c>
      <c r="Q207" s="213" t="n">
        <v>0.02726</v>
      </c>
      <c r="R207" s="213" t="n">
        <f aca="false">Q207*H207</f>
        <v>0.05452</v>
      </c>
      <c r="S207" s="213" t="n">
        <v>0</v>
      </c>
      <c r="T207" s="214" t="n">
        <f aca="false">S207*H207</f>
        <v>0</v>
      </c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R207" s="215" t="s">
        <v>130</v>
      </c>
      <c r="AT207" s="215" t="s">
        <v>125</v>
      </c>
      <c r="AU207" s="215" t="s">
        <v>81</v>
      </c>
      <c r="AY207" s="3" t="s">
        <v>122</v>
      </c>
      <c r="BE207" s="216" t="n">
        <f aca="false">IF(N207="základní",J207,0)</f>
        <v>8640</v>
      </c>
      <c r="BF207" s="216" t="n">
        <f aca="false">IF(N207="snížená",J207,0)</f>
        <v>0</v>
      </c>
      <c r="BG207" s="216" t="n">
        <f aca="false">IF(N207="zákl. přenesená",J207,0)</f>
        <v>0</v>
      </c>
      <c r="BH207" s="216" t="n">
        <f aca="false">IF(N207="sníž. přenesená",J207,0)</f>
        <v>0</v>
      </c>
      <c r="BI207" s="216" t="n">
        <f aca="false">IF(N207="nulová",J207,0)</f>
        <v>0</v>
      </c>
      <c r="BJ207" s="3" t="s">
        <v>79</v>
      </c>
      <c r="BK207" s="216" t="n">
        <f aca="false">ROUND(I207*H207,2)</f>
        <v>8640</v>
      </c>
      <c r="BL207" s="3" t="s">
        <v>130</v>
      </c>
      <c r="BM207" s="215" t="s">
        <v>318</v>
      </c>
    </row>
    <row r="208" s="26" customFormat="true" ht="12.8" hidden="false" customHeight="false" outlineLevel="0" collapsed="false">
      <c r="A208" s="19"/>
      <c r="B208" s="20"/>
      <c r="C208" s="21"/>
      <c r="D208" s="217" t="s">
        <v>132</v>
      </c>
      <c r="E208" s="21"/>
      <c r="F208" s="218" t="s">
        <v>319</v>
      </c>
      <c r="G208" s="21"/>
      <c r="H208" s="21"/>
      <c r="I208" s="21"/>
      <c r="J208" s="21"/>
      <c r="K208" s="21"/>
      <c r="L208" s="25"/>
      <c r="M208" s="219"/>
      <c r="N208" s="220"/>
      <c r="O208" s="69"/>
      <c r="P208" s="69"/>
      <c r="Q208" s="69"/>
      <c r="R208" s="69"/>
      <c r="S208" s="69"/>
      <c r="T208" s="70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T208" s="3" t="s">
        <v>132</v>
      </c>
      <c r="AU208" s="3" t="s">
        <v>81</v>
      </c>
    </row>
    <row r="209" s="26" customFormat="true" ht="33" hidden="false" customHeight="true" outlineLevel="0" collapsed="false">
      <c r="A209" s="19"/>
      <c r="B209" s="20"/>
      <c r="C209" s="205" t="s">
        <v>320</v>
      </c>
      <c r="D209" s="205" t="s">
        <v>125</v>
      </c>
      <c r="E209" s="206" t="s">
        <v>321</v>
      </c>
      <c r="F209" s="207" t="s">
        <v>322</v>
      </c>
      <c r="G209" s="208" t="s">
        <v>231</v>
      </c>
      <c r="H209" s="209" t="n">
        <v>1</v>
      </c>
      <c r="I209" s="210" t="n">
        <v>4660</v>
      </c>
      <c r="J209" s="210" t="n">
        <f aca="false">ROUND(I209*H209,2)</f>
        <v>4660</v>
      </c>
      <c r="K209" s="207" t="s">
        <v>129</v>
      </c>
      <c r="L209" s="25"/>
      <c r="M209" s="211"/>
      <c r="N209" s="212" t="s">
        <v>36</v>
      </c>
      <c r="O209" s="213" t="n">
        <v>0.288</v>
      </c>
      <c r="P209" s="213" t="n">
        <f aca="false">O209*H209</f>
        <v>0.288</v>
      </c>
      <c r="Q209" s="213" t="n">
        <v>0.03084</v>
      </c>
      <c r="R209" s="213" t="n">
        <f aca="false">Q209*H209</f>
        <v>0.03084</v>
      </c>
      <c r="S209" s="213" t="n">
        <v>0</v>
      </c>
      <c r="T209" s="214" t="n">
        <f aca="false">S209*H209</f>
        <v>0</v>
      </c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R209" s="215" t="s">
        <v>130</v>
      </c>
      <c r="AT209" s="215" t="s">
        <v>125</v>
      </c>
      <c r="AU209" s="215" t="s">
        <v>81</v>
      </c>
      <c r="AY209" s="3" t="s">
        <v>122</v>
      </c>
      <c r="BE209" s="216" t="n">
        <f aca="false">IF(N209="základní",J209,0)</f>
        <v>4660</v>
      </c>
      <c r="BF209" s="216" t="n">
        <f aca="false">IF(N209="snížená",J209,0)</f>
        <v>0</v>
      </c>
      <c r="BG209" s="216" t="n">
        <f aca="false">IF(N209="zákl. přenesená",J209,0)</f>
        <v>0</v>
      </c>
      <c r="BH209" s="216" t="n">
        <f aca="false">IF(N209="sníž. přenesená",J209,0)</f>
        <v>0</v>
      </c>
      <c r="BI209" s="216" t="n">
        <f aca="false">IF(N209="nulová",J209,0)</f>
        <v>0</v>
      </c>
      <c r="BJ209" s="3" t="s">
        <v>79</v>
      </c>
      <c r="BK209" s="216" t="n">
        <f aca="false">ROUND(I209*H209,2)</f>
        <v>4660</v>
      </c>
      <c r="BL209" s="3" t="s">
        <v>130</v>
      </c>
      <c r="BM209" s="215" t="s">
        <v>323</v>
      </c>
    </row>
    <row r="210" s="26" customFormat="true" ht="12.8" hidden="false" customHeight="false" outlineLevel="0" collapsed="false">
      <c r="A210" s="19"/>
      <c r="B210" s="20"/>
      <c r="C210" s="21"/>
      <c r="D210" s="217" t="s">
        <v>132</v>
      </c>
      <c r="E210" s="21"/>
      <c r="F210" s="218" t="s">
        <v>324</v>
      </c>
      <c r="G210" s="21"/>
      <c r="H210" s="21"/>
      <c r="I210" s="21"/>
      <c r="J210" s="21"/>
      <c r="K210" s="21"/>
      <c r="L210" s="25"/>
      <c r="M210" s="219"/>
      <c r="N210" s="220"/>
      <c r="O210" s="69"/>
      <c r="P210" s="69"/>
      <c r="Q210" s="69"/>
      <c r="R210" s="69"/>
      <c r="S210" s="69"/>
      <c r="T210" s="70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T210" s="3" t="s">
        <v>132</v>
      </c>
      <c r="AU210" s="3" t="s">
        <v>81</v>
      </c>
    </row>
    <row r="211" s="26" customFormat="true" ht="33" hidden="false" customHeight="true" outlineLevel="0" collapsed="false">
      <c r="A211" s="19"/>
      <c r="B211" s="20"/>
      <c r="C211" s="205" t="s">
        <v>325</v>
      </c>
      <c r="D211" s="205" t="s">
        <v>125</v>
      </c>
      <c r="E211" s="206" t="s">
        <v>326</v>
      </c>
      <c r="F211" s="207" t="s">
        <v>327</v>
      </c>
      <c r="G211" s="208" t="s">
        <v>231</v>
      </c>
      <c r="H211" s="209" t="n">
        <v>3</v>
      </c>
      <c r="I211" s="210" t="n">
        <v>4320</v>
      </c>
      <c r="J211" s="210" t="n">
        <f aca="false">ROUND(I211*H211,2)</f>
        <v>12960</v>
      </c>
      <c r="K211" s="207" t="s">
        <v>129</v>
      </c>
      <c r="L211" s="25"/>
      <c r="M211" s="211"/>
      <c r="N211" s="212" t="s">
        <v>36</v>
      </c>
      <c r="O211" s="213" t="n">
        <v>0.29</v>
      </c>
      <c r="P211" s="213" t="n">
        <f aca="false">O211*H211</f>
        <v>0.87</v>
      </c>
      <c r="Q211" s="213" t="n">
        <v>0.03154</v>
      </c>
      <c r="R211" s="213" t="n">
        <f aca="false">Q211*H211</f>
        <v>0.09462</v>
      </c>
      <c r="S211" s="213" t="n">
        <v>0</v>
      </c>
      <c r="T211" s="214" t="n">
        <f aca="false">S211*H211</f>
        <v>0</v>
      </c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R211" s="215" t="s">
        <v>130</v>
      </c>
      <c r="AT211" s="215" t="s">
        <v>125</v>
      </c>
      <c r="AU211" s="215" t="s">
        <v>81</v>
      </c>
      <c r="AY211" s="3" t="s">
        <v>122</v>
      </c>
      <c r="BE211" s="216" t="n">
        <f aca="false">IF(N211="základní",J211,0)</f>
        <v>12960</v>
      </c>
      <c r="BF211" s="216" t="n">
        <f aca="false">IF(N211="snížená",J211,0)</f>
        <v>0</v>
      </c>
      <c r="BG211" s="216" t="n">
        <f aca="false">IF(N211="zákl. přenesená",J211,0)</f>
        <v>0</v>
      </c>
      <c r="BH211" s="216" t="n">
        <f aca="false">IF(N211="sníž. přenesená",J211,0)</f>
        <v>0</v>
      </c>
      <c r="BI211" s="216" t="n">
        <f aca="false">IF(N211="nulová",J211,0)</f>
        <v>0</v>
      </c>
      <c r="BJ211" s="3" t="s">
        <v>79</v>
      </c>
      <c r="BK211" s="216" t="n">
        <f aca="false">ROUND(I211*H211,2)</f>
        <v>12960</v>
      </c>
      <c r="BL211" s="3" t="s">
        <v>130</v>
      </c>
      <c r="BM211" s="215" t="s">
        <v>328</v>
      </c>
    </row>
    <row r="212" s="26" customFormat="true" ht="12.8" hidden="false" customHeight="false" outlineLevel="0" collapsed="false">
      <c r="A212" s="19"/>
      <c r="B212" s="20"/>
      <c r="C212" s="21"/>
      <c r="D212" s="217" t="s">
        <v>132</v>
      </c>
      <c r="E212" s="21"/>
      <c r="F212" s="218" t="s">
        <v>329</v>
      </c>
      <c r="G212" s="21"/>
      <c r="H212" s="21"/>
      <c r="I212" s="21"/>
      <c r="J212" s="21"/>
      <c r="K212" s="21"/>
      <c r="L212" s="25"/>
      <c r="M212" s="219"/>
      <c r="N212" s="220"/>
      <c r="O212" s="69"/>
      <c r="P212" s="69"/>
      <c r="Q212" s="69"/>
      <c r="R212" s="69"/>
      <c r="S212" s="69"/>
      <c r="T212" s="70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T212" s="3" t="s">
        <v>132</v>
      </c>
      <c r="AU212" s="3" t="s">
        <v>81</v>
      </c>
    </row>
    <row r="213" s="26" customFormat="true" ht="33" hidden="false" customHeight="true" outlineLevel="0" collapsed="false">
      <c r="A213" s="19"/>
      <c r="B213" s="20"/>
      <c r="C213" s="205" t="s">
        <v>330</v>
      </c>
      <c r="D213" s="205" t="s">
        <v>125</v>
      </c>
      <c r="E213" s="206" t="s">
        <v>331</v>
      </c>
      <c r="F213" s="207" t="s">
        <v>332</v>
      </c>
      <c r="G213" s="208" t="s">
        <v>231</v>
      </c>
      <c r="H213" s="209" t="n">
        <v>1</v>
      </c>
      <c r="I213" s="210" t="n">
        <v>4780</v>
      </c>
      <c r="J213" s="210" t="n">
        <f aca="false">ROUND(I213*H213,2)</f>
        <v>4780</v>
      </c>
      <c r="K213" s="207" t="s">
        <v>129</v>
      </c>
      <c r="L213" s="25"/>
      <c r="M213" s="211"/>
      <c r="N213" s="212" t="s">
        <v>36</v>
      </c>
      <c r="O213" s="213" t="n">
        <v>0.307</v>
      </c>
      <c r="P213" s="213" t="n">
        <f aca="false">O213*H213</f>
        <v>0.307</v>
      </c>
      <c r="Q213" s="213" t="n">
        <v>0.0372</v>
      </c>
      <c r="R213" s="213" t="n">
        <f aca="false">Q213*H213</f>
        <v>0.0372</v>
      </c>
      <c r="S213" s="213" t="n">
        <v>0</v>
      </c>
      <c r="T213" s="214" t="n">
        <f aca="false">S213*H213</f>
        <v>0</v>
      </c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R213" s="215" t="s">
        <v>130</v>
      </c>
      <c r="AT213" s="215" t="s">
        <v>125</v>
      </c>
      <c r="AU213" s="215" t="s">
        <v>81</v>
      </c>
      <c r="AY213" s="3" t="s">
        <v>122</v>
      </c>
      <c r="BE213" s="216" t="n">
        <f aca="false">IF(N213="základní",J213,0)</f>
        <v>4780</v>
      </c>
      <c r="BF213" s="216" t="n">
        <f aca="false">IF(N213="snížená",J213,0)</f>
        <v>0</v>
      </c>
      <c r="BG213" s="216" t="n">
        <f aca="false">IF(N213="zákl. přenesená",J213,0)</f>
        <v>0</v>
      </c>
      <c r="BH213" s="216" t="n">
        <f aca="false">IF(N213="sníž. přenesená",J213,0)</f>
        <v>0</v>
      </c>
      <c r="BI213" s="216" t="n">
        <f aca="false">IF(N213="nulová",J213,0)</f>
        <v>0</v>
      </c>
      <c r="BJ213" s="3" t="s">
        <v>79</v>
      </c>
      <c r="BK213" s="216" t="n">
        <f aca="false">ROUND(I213*H213,2)</f>
        <v>4780</v>
      </c>
      <c r="BL213" s="3" t="s">
        <v>130</v>
      </c>
      <c r="BM213" s="215" t="s">
        <v>333</v>
      </c>
    </row>
    <row r="214" s="26" customFormat="true" ht="12.8" hidden="false" customHeight="false" outlineLevel="0" collapsed="false">
      <c r="A214" s="19"/>
      <c r="B214" s="20"/>
      <c r="C214" s="21"/>
      <c r="D214" s="217" t="s">
        <v>132</v>
      </c>
      <c r="E214" s="21"/>
      <c r="F214" s="218" t="s">
        <v>334</v>
      </c>
      <c r="G214" s="21"/>
      <c r="H214" s="21"/>
      <c r="I214" s="21"/>
      <c r="J214" s="21"/>
      <c r="K214" s="21"/>
      <c r="L214" s="25"/>
      <c r="M214" s="219"/>
      <c r="N214" s="220"/>
      <c r="O214" s="69"/>
      <c r="P214" s="69"/>
      <c r="Q214" s="69"/>
      <c r="R214" s="69"/>
      <c r="S214" s="69"/>
      <c r="T214" s="70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T214" s="3" t="s">
        <v>132</v>
      </c>
      <c r="AU214" s="3" t="s">
        <v>81</v>
      </c>
    </row>
    <row r="215" s="26" customFormat="true" ht="33" hidden="false" customHeight="true" outlineLevel="0" collapsed="false">
      <c r="A215" s="19"/>
      <c r="B215" s="20"/>
      <c r="C215" s="205" t="s">
        <v>335</v>
      </c>
      <c r="D215" s="205" t="s">
        <v>125</v>
      </c>
      <c r="E215" s="206" t="s">
        <v>336</v>
      </c>
      <c r="F215" s="207" t="s">
        <v>337</v>
      </c>
      <c r="G215" s="208" t="s">
        <v>231</v>
      </c>
      <c r="H215" s="209" t="n">
        <v>3</v>
      </c>
      <c r="I215" s="210" t="n">
        <v>5010</v>
      </c>
      <c r="J215" s="210" t="n">
        <f aca="false">ROUND(I215*H215,2)</f>
        <v>15030</v>
      </c>
      <c r="K215" s="207" t="s">
        <v>129</v>
      </c>
      <c r="L215" s="25"/>
      <c r="M215" s="211"/>
      <c r="N215" s="212" t="s">
        <v>36</v>
      </c>
      <c r="O215" s="213" t="n">
        <v>0.319</v>
      </c>
      <c r="P215" s="213" t="n">
        <f aca="false">O215*H215</f>
        <v>0.957</v>
      </c>
      <c r="Q215" s="213" t="n">
        <v>0.04132</v>
      </c>
      <c r="R215" s="213" t="n">
        <f aca="false">Q215*H215</f>
        <v>0.12396</v>
      </c>
      <c r="S215" s="213" t="n">
        <v>0</v>
      </c>
      <c r="T215" s="214" t="n">
        <f aca="false">S215*H215</f>
        <v>0</v>
      </c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R215" s="215" t="s">
        <v>130</v>
      </c>
      <c r="AT215" s="215" t="s">
        <v>125</v>
      </c>
      <c r="AU215" s="215" t="s">
        <v>81</v>
      </c>
      <c r="AY215" s="3" t="s">
        <v>122</v>
      </c>
      <c r="BE215" s="216" t="n">
        <f aca="false">IF(N215="základní",J215,0)</f>
        <v>15030</v>
      </c>
      <c r="BF215" s="216" t="n">
        <f aca="false">IF(N215="snížená",J215,0)</f>
        <v>0</v>
      </c>
      <c r="BG215" s="216" t="n">
        <f aca="false">IF(N215="zákl. přenesená",J215,0)</f>
        <v>0</v>
      </c>
      <c r="BH215" s="216" t="n">
        <f aca="false">IF(N215="sníž. přenesená",J215,0)</f>
        <v>0</v>
      </c>
      <c r="BI215" s="216" t="n">
        <f aca="false">IF(N215="nulová",J215,0)</f>
        <v>0</v>
      </c>
      <c r="BJ215" s="3" t="s">
        <v>79</v>
      </c>
      <c r="BK215" s="216" t="n">
        <f aca="false">ROUND(I215*H215,2)</f>
        <v>15030</v>
      </c>
      <c r="BL215" s="3" t="s">
        <v>130</v>
      </c>
      <c r="BM215" s="215" t="s">
        <v>338</v>
      </c>
    </row>
    <row r="216" s="26" customFormat="true" ht="12.8" hidden="false" customHeight="false" outlineLevel="0" collapsed="false">
      <c r="A216" s="19"/>
      <c r="B216" s="20"/>
      <c r="C216" s="21"/>
      <c r="D216" s="217" t="s">
        <v>132</v>
      </c>
      <c r="E216" s="21"/>
      <c r="F216" s="218" t="s">
        <v>339</v>
      </c>
      <c r="G216" s="21"/>
      <c r="H216" s="21"/>
      <c r="I216" s="21"/>
      <c r="J216" s="21"/>
      <c r="K216" s="21"/>
      <c r="L216" s="25"/>
      <c r="M216" s="219"/>
      <c r="N216" s="220"/>
      <c r="O216" s="69"/>
      <c r="P216" s="69"/>
      <c r="Q216" s="69"/>
      <c r="R216" s="69"/>
      <c r="S216" s="69"/>
      <c r="T216" s="70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T216" s="3" t="s">
        <v>132</v>
      </c>
      <c r="AU216" s="3" t="s">
        <v>81</v>
      </c>
    </row>
    <row r="217" s="26" customFormat="true" ht="33" hidden="false" customHeight="true" outlineLevel="0" collapsed="false">
      <c r="A217" s="19"/>
      <c r="B217" s="20"/>
      <c r="C217" s="205" t="s">
        <v>340</v>
      </c>
      <c r="D217" s="205" t="s">
        <v>125</v>
      </c>
      <c r="E217" s="206" t="s">
        <v>341</v>
      </c>
      <c r="F217" s="207" t="s">
        <v>342</v>
      </c>
      <c r="G217" s="208" t="s">
        <v>231</v>
      </c>
      <c r="H217" s="209" t="n">
        <v>1</v>
      </c>
      <c r="I217" s="210" t="n">
        <v>8460</v>
      </c>
      <c r="J217" s="210" t="n">
        <f aca="false">ROUND(I217*H217,2)</f>
        <v>8460</v>
      </c>
      <c r="K217" s="207" t="s">
        <v>129</v>
      </c>
      <c r="L217" s="25"/>
      <c r="M217" s="211"/>
      <c r="N217" s="212" t="s">
        <v>36</v>
      </c>
      <c r="O217" s="213" t="n">
        <v>0.44</v>
      </c>
      <c r="P217" s="213" t="n">
        <f aca="false">O217*H217</f>
        <v>0.44</v>
      </c>
      <c r="Q217" s="213" t="n">
        <v>0.0817</v>
      </c>
      <c r="R217" s="213" t="n">
        <f aca="false">Q217*H217</f>
        <v>0.0817</v>
      </c>
      <c r="S217" s="213" t="n">
        <v>0</v>
      </c>
      <c r="T217" s="214" t="n">
        <f aca="false">S217*H217</f>
        <v>0</v>
      </c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R217" s="215" t="s">
        <v>130</v>
      </c>
      <c r="AT217" s="215" t="s">
        <v>125</v>
      </c>
      <c r="AU217" s="215" t="s">
        <v>81</v>
      </c>
      <c r="AY217" s="3" t="s">
        <v>122</v>
      </c>
      <c r="BE217" s="216" t="n">
        <f aca="false">IF(N217="základní",J217,0)</f>
        <v>8460</v>
      </c>
      <c r="BF217" s="216" t="n">
        <f aca="false">IF(N217="snížená",J217,0)</f>
        <v>0</v>
      </c>
      <c r="BG217" s="216" t="n">
        <f aca="false">IF(N217="zákl. přenesená",J217,0)</f>
        <v>0</v>
      </c>
      <c r="BH217" s="216" t="n">
        <f aca="false">IF(N217="sníž. přenesená",J217,0)</f>
        <v>0</v>
      </c>
      <c r="BI217" s="216" t="n">
        <f aca="false">IF(N217="nulová",J217,0)</f>
        <v>0</v>
      </c>
      <c r="BJ217" s="3" t="s">
        <v>79</v>
      </c>
      <c r="BK217" s="216" t="n">
        <f aca="false">ROUND(I217*H217,2)</f>
        <v>8460</v>
      </c>
      <c r="BL217" s="3" t="s">
        <v>130</v>
      </c>
      <c r="BM217" s="215" t="s">
        <v>343</v>
      </c>
    </row>
    <row r="218" s="26" customFormat="true" ht="12.8" hidden="false" customHeight="false" outlineLevel="0" collapsed="false">
      <c r="A218" s="19"/>
      <c r="B218" s="20"/>
      <c r="C218" s="21"/>
      <c r="D218" s="217" t="s">
        <v>132</v>
      </c>
      <c r="E218" s="21"/>
      <c r="F218" s="218" t="s">
        <v>344</v>
      </c>
      <c r="G218" s="21"/>
      <c r="H218" s="21"/>
      <c r="I218" s="21"/>
      <c r="J218" s="21"/>
      <c r="K218" s="21"/>
      <c r="L218" s="25"/>
      <c r="M218" s="219"/>
      <c r="N218" s="220"/>
      <c r="O218" s="69"/>
      <c r="P218" s="69"/>
      <c r="Q218" s="69"/>
      <c r="R218" s="69"/>
      <c r="S218" s="69"/>
      <c r="T218" s="70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T218" s="3" t="s">
        <v>132</v>
      </c>
      <c r="AU218" s="3" t="s">
        <v>81</v>
      </c>
    </row>
    <row r="219" s="26" customFormat="true" ht="21.75" hidden="false" customHeight="true" outlineLevel="0" collapsed="false">
      <c r="A219" s="19"/>
      <c r="B219" s="20"/>
      <c r="C219" s="205" t="s">
        <v>345</v>
      </c>
      <c r="D219" s="205" t="s">
        <v>125</v>
      </c>
      <c r="E219" s="206" t="s">
        <v>346</v>
      </c>
      <c r="F219" s="207" t="s">
        <v>347</v>
      </c>
      <c r="G219" s="208" t="s">
        <v>231</v>
      </c>
      <c r="H219" s="209" t="n">
        <v>3</v>
      </c>
      <c r="I219" s="210" t="n">
        <v>2057</v>
      </c>
      <c r="J219" s="210" t="n">
        <f aca="false">ROUND(I219*H219,2)</f>
        <v>6171</v>
      </c>
      <c r="K219" s="207"/>
      <c r="L219" s="25"/>
      <c r="M219" s="211"/>
      <c r="N219" s="212" t="s">
        <v>36</v>
      </c>
      <c r="O219" s="213" t="n">
        <v>0.266</v>
      </c>
      <c r="P219" s="213" t="n">
        <f aca="false">O219*H219</f>
        <v>0.798</v>
      </c>
      <c r="Q219" s="213" t="n">
        <v>0.0136</v>
      </c>
      <c r="R219" s="213" t="n">
        <f aca="false">Q219*H219</f>
        <v>0.0408</v>
      </c>
      <c r="S219" s="213" t="n">
        <v>0</v>
      </c>
      <c r="T219" s="214" t="n">
        <f aca="false">S219*H219</f>
        <v>0</v>
      </c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R219" s="215" t="s">
        <v>130</v>
      </c>
      <c r="AT219" s="215" t="s">
        <v>125</v>
      </c>
      <c r="AU219" s="215" t="s">
        <v>81</v>
      </c>
      <c r="AY219" s="3" t="s">
        <v>122</v>
      </c>
      <c r="BE219" s="216" t="n">
        <f aca="false">IF(N219="základní",J219,0)</f>
        <v>6171</v>
      </c>
      <c r="BF219" s="216" t="n">
        <f aca="false">IF(N219="snížená",J219,0)</f>
        <v>0</v>
      </c>
      <c r="BG219" s="216" t="n">
        <f aca="false">IF(N219="zákl. přenesená",J219,0)</f>
        <v>0</v>
      </c>
      <c r="BH219" s="216" t="n">
        <f aca="false">IF(N219="sníž. přenesená",J219,0)</f>
        <v>0</v>
      </c>
      <c r="BI219" s="216" t="n">
        <f aca="false">IF(N219="nulová",J219,0)</f>
        <v>0</v>
      </c>
      <c r="BJ219" s="3" t="s">
        <v>79</v>
      </c>
      <c r="BK219" s="216" t="n">
        <f aca="false">ROUND(I219*H219,2)</f>
        <v>6171</v>
      </c>
      <c r="BL219" s="3" t="s">
        <v>130</v>
      </c>
      <c r="BM219" s="215" t="s">
        <v>348</v>
      </c>
    </row>
    <row r="220" s="26" customFormat="true" ht="12.8" hidden="false" customHeight="false" outlineLevel="0" collapsed="false">
      <c r="A220" s="19"/>
      <c r="B220" s="20"/>
      <c r="C220" s="21"/>
      <c r="D220" s="217" t="s">
        <v>132</v>
      </c>
      <c r="E220" s="21"/>
      <c r="F220" s="218" t="s">
        <v>349</v>
      </c>
      <c r="G220" s="21"/>
      <c r="H220" s="21"/>
      <c r="I220" s="21"/>
      <c r="J220" s="21"/>
      <c r="K220" s="21"/>
      <c r="L220" s="25"/>
      <c r="M220" s="219"/>
      <c r="N220" s="220"/>
      <c r="O220" s="69"/>
      <c r="P220" s="69"/>
      <c r="Q220" s="69"/>
      <c r="R220" s="69"/>
      <c r="S220" s="69"/>
      <c r="T220" s="70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T220" s="3" t="s">
        <v>132</v>
      </c>
      <c r="AU220" s="3" t="s">
        <v>81</v>
      </c>
    </row>
    <row r="221" s="26" customFormat="true" ht="21.75" hidden="false" customHeight="true" outlineLevel="0" collapsed="false">
      <c r="A221" s="19"/>
      <c r="B221" s="20"/>
      <c r="C221" s="205" t="s">
        <v>350</v>
      </c>
      <c r="D221" s="205" t="s">
        <v>125</v>
      </c>
      <c r="E221" s="206" t="s">
        <v>351</v>
      </c>
      <c r="F221" s="207" t="s">
        <v>352</v>
      </c>
      <c r="G221" s="208" t="s">
        <v>231</v>
      </c>
      <c r="H221" s="209" t="n">
        <v>4</v>
      </c>
      <c r="I221" s="210" t="n">
        <v>2686</v>
      </c>
      <c r="J221" s="210" t="n">
        <f aca="false">ROUND(I221*H221,2)</f>
        <v>10744</v>
      </c>
      <c r="K221" s="207"/>
      <c r="L221" s="25"/>
      <c r="M221" s="211"/>
      <c r="N221" s="212" t="s">
        <v>36</v>
      </c>
      <c r="O221" s="213" t="n">
        <v>0.266</v>
      </c>
      <c r="P221" s="213" t="n">
        <f aca="false">O221*H221</f>
        <v>1.064</v>
      </c>
      <c r="Q221" s="213" t="n">
        <v>0.0136</v>
      </c>
      <c r="R221" s="213" t="n">
        <f aca="false">Q221*H221</f>
        <v>0.0544</v>
      </c>
      <c r="S221" s="213" t="n">
        <v>0</v>
      </c>
      <c r="T221" s="214" t="n">
        <f aca="false">S221*H221</f>
        <v>0</v>
      </c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R221" s="215" t="s">
        <v>130</v>
      </c>
      <c r="AT221" s="215" t="s">
        <v>125</v>
      </c>
      <c r="AU221" s="215" t="s">
        <v>81</v>
      </c>
      <c r="AY221" s="3" t="s">
        <v>122</v>
      </c>
      <c r="BE221" s="216" t="n">
        <f aca="false">IF(N221="základní",J221,0)</f>
        <v>10744</v>
      </c>
      <c r="BF221" s="216" t="n">
        <f aca="false">IF(N221="snížená",J221,0)</f>
        <v>0</v>
      </c>
      <c r="BG221" s="216" t="n">
        <f aca="false">IF(N221="zákl. přenesená",J221,0)</f>
        <v>0</v>
      </c>
      <c r="BH221" s="216" t="n">
        <f aca="false">IF(N221="sníž. přenesená",J221,0)</f>
        <v>0</v>
      </c>
      <c r="BI221" s="216" t="n">
        <f aca="false">IF(N221="nulová",J221,0)</f>
        <v>0</v>
      </c>
      <c r="BJ221" s="3" t="s">
        <v>79</v>
      </c>
      <c r="BK221" s="216" t="n">
        <f aca="false">ROUND(I221*H221,2)</f>
        <v>10744</v>
      </c>
      <c r="BL221" s="3" t="s">
        <v>130</v>
      </c>
      <c r="BM221" s="215" t="s">
        <v>353</v>
      </c>
    </row>
    <row r="222" s="26" customFormat="true" ht="12.8" hidden="false" customHeight="false" outlineLevel="0" collapsed="false">
      <c r="A222" s="19"/>
      <c r="B222" s="20"/>
      <c r="C222" s="21"/>
      <c r="D222" s="217" t="s">
        <v>132</v>
      </c>
      <c r="E222" s="21"/>
      <c r="F222" s="218" t="s">
        <v>354</v>
      </c>
      <c r="G222" s="21"/>
      <c r="H222" s="21"/>
      <c r="I222" s="21"/>
      <c r="J222" s="21"/>
      <c r="K222" s="21"/>
      <c r="L222" s="25"/>
      <c r="M222" s="219"/>
      <c r="N222" s="220"/>
      <c r="O222" s="69"/>
      <c r="P222" s="69"/>
      <c r="Q222" s="69"/>
      <c r="R222" s="69"/>
      <c r="S222" s="69"/>
      <c r="T222" s="70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T222" s="3" t="s">
        <v>132</v>
      </c>
      <c r="AU222" s="3" t="s">
        <v>81</v>
      </c>
    </row>
    <row r="223" s="26" customFormat="true" ht="21.75" hidden="false" customHeight="true" outlineLevel="0" collapsed="false">
      <c r="A223" s="19"/>
      <c r="B223" s="20"/>
      <c r="C223" s="205" t="s">
        <v>355</v>
      </c>
      <c r="D223" s="205" t="s">
        <v>125</v>
      </c>
      <c r="E223" s="206" t="s">
        <v>356</v>
      </c>
      <c r="F223" s="207" t="s">
        <v>357</v>
      </c>
      <c r="G223" s="208" t="s">
        <v>231</v>
      </c>
      <c r="H223" s="209" t="n">
        <v>1</v>
      </c>
      <c r="I223" s="210" t="n">
        <v>2870</v>
      </c>
      <c r="J223" s="210" t="n">
        <f aca="false">ROUND(I223*H223,2)</f>
        <v>2870</v>
      </c>
      <c r="K223" s="207"/>
      <c r="L223" s="25"/>
      <c r="M223" s="211"/>
      <c r="N223" s="212" t="s">
        <v>36</v>
      </c>
      <c r="O223" s="213" t="n">
        <v>0.266</v>
      </c>
      <c r="P223" s="213" t="n">
        <f aca="false">O223*H223</f>
        <v>0.266</v>
      </c>
      <c r="Q223" s="213" t="n">
        <v>0.0136</v>
      </c>
      <c r="R223" s="213" t="n">
        <f aca="false">Q223*H223</f>
        <v>0.0136</v>
      </c>
      <c r="S223" s="213" t="n">
        <v>0</v>
      </c>
      <c r="T223" s="214" t="n">
        <f aca="false">S223*H223</f>
        <v>0</v>
      </c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R223" s="215" t="s">
        <v>130</v>
      </c>
      <c r="AT223" s="215" t="s">
        <v>125</v>
      </c>
      <c r="AU223" s="215" t="s">
        <v>81</v>
      </c>
      <c r="AY223" s="3" t="s">
        <v>122</v>
      </c>
      <c r="BE223" s="216" t="n">
        <f aca="false">IF(N223="základní",J223,0)</f>
        <v>2870</v>
      </c>
      <c r="BF223" s="216" t="n">
        <f aca="false">IF(N223="snížená",J223,0)</f>
        <v>0</v>
      </c>
      <c r="BG223" s="216" t="n">
        <f aca="false">IF(N223="zákl. přenesená",J223,0)</f>
        <v>0</v>
      </c>
      <c r="BH223" s="216" t="n">
        <f aca="false">IF(N223="sníž. přenesená",J223,0)</f>
        <v>0</v>
      </c>
      <c r="BI223" s="216" t="n">
        <f aca="false">IF(N223="nulová",J223,0)</f>
        <v>0</v>
      </c>
      <c r="BJ223" s="3" t="s">
        <v>79</v>
      </c>
      <c r="BK223" s="216" t="n">
        <f aca="false">ROUND(I223*H223,2)</f>
        <v>2870</v>
      </c>
      <c r="BL223" s="3" t="s">
        <v>130</v>
      </c>
      <c r="BM223" s="215" t="s">
        <v>358</v>
      </c>
    </row>
    <row r="224" s="26" customFormat="true" ht="12.8" hidden="false" customHeight="false" outlineLevel="0" collapsed="false">
      <c r="A224" s="19"/>
      <c r="B224" s="20"/>
      <c r="C224" s="21"/>
      <c r="D224" s="217" t="s">
        <v>132</v>
      </c>
      <c r="E224" s="21"/>
      <c r="F224" s="218" t="s">
        <v>359</v>
      </c>
      <c r="G224" s="21"/>
      <c r="H224" s="21"/>
      <c r="I224" s="21"/>
      <c r="J224" s="21"/>
      <c r="K224" s="21"/>
      <c r="L224" s="25"/>
      <c r="M224" s="219"/>
      <c r="N224" s="220"/>
      <c r="O224" s="69"/>
      <c r="P224" s="69"/>
      <c r="Q224" s="69"/>
      <c r="R224" s="69"/>
      <c r="S224" s="69"/>
      <c r="T224" s="70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T224" s="3" t="s">
        <v>132</v>
      </c>
      <c r="AU224" s="3" t="s">
        <v>81</v>
      </c>
    </row>
    <row r="225" s="26" customFormat="true" ht="21.75" hidden="false" customHeight="true" outlineLevel="0" collapsed="false">
      <c r="A225" s="19"/>
      <c r="B225" s="20"/>
      <c r="C225" s="205" t="s">
        <v>360</v>
      </c>
      <c r="D225" s="205" t="s">
        <v>125</v>
      </c>
      <c r="E225" s="206" t="s">
        <v>361</v>
      </c>
      <c r="F225" s="207" t="s">
        <v>362</v>
      </c>
      <c r="G225" s="208" t="s">
        <v>231</v>
      </c>
      <c r="H225" s="209" t="n">
        <v>4</v>
      </c>
      <c r="I225" s="210" t="n">
        <v>3410</v>
      </c>
      <c r="J225" s="210" t="n">
        <f aca="false">ROUND(I225*H225,2)</f>
        <v>13640</v>
      </c>
      <c r="K225" s="207"/>
      <c r="L225" s="25"/>
      <c r="M225" s="211"/>
      <c r="N225" s="212" t="s">
        <v>36</v>
      </c>
      <c r="O225" s="213" t="n">
        <v>0.266</v>
      </c>
      <c r="P225" s="213" t="n">
        <f aca="false">O225*H225</f>
        <v>1.064</v>
      </c>
      <c r="Q225" s="213" t="n">
        <v>0.0136</v>
      </c>
      <c r="R225" s="213" t="n">
        <f aca="false">Q225*H225</f>
        <v>0.0544</v>
      </c>
      <c r="S225" s="213" t="n">
        <v>0</v>
      </c>
      <c r="T225" s="214" t="n">
        <f aca="false">S225*H225</f>
        <v>0</v>
      </c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R225" s="215" t="s">
        <v>130</v>
      </c>
      <c r="AT225" s="215" t="s">
        <v>125</v>
      </c>
      <c r="AU225" s="215" t="s">
        <v>81</v>
      </c>
      <c r="AY225" s="3" t="s">
        <v>122</v>
      </c>
      <c r="BE225" s="216" t="n">
        <f aca="false">IF(N225="základní",J225,0)</f>
        <v>13640</v>
      </c>
      <c r="BF225" s="216" t="n">
        <f aca="false">IF(N225="snížená",J225,0)</f>
        <v>0</v>
      </c>
      <c r="BG225" s="216" t="n">
        <f aca="false">IF(N225="zákl. přenesená",J225,0)</f>
        <v>0</v>
      </c>
      <c r="BH225" s="216" t="n">
        <f aca="false">IF(N225="sníž. přenesená",J225,0)</f>
        <v>0</v>
      </c>
      <c r="BI225" s="216" t="n">
        <f aca="false">IF(N225="nulová",J225,0)</f>
        <v>0</v>
      </c>
      <c r="BJ225" s="3" t="s">
        <v>79</v>
      </c>
      <c r="BK225" s="216" t="n">
        <f aca="false">ROUND(I225*H225,2)</f>
        <v>13640</v>
      </c>
      <c r="BL225" s="3" t="s">
        <v>130</v>
      </c>
      <c r="BM225" s="215" t="s">
        <v>363</v>
      </c>
    </row>
    <row r="226" s="26" customFormat="true" ht="12.8" hidden="false" customHeight="false" outlineLevel="0" collapsed="false">
      <c r="A226" s="19"/>
      <c r="B226" s="20"/>
      <c r="C226" s="21"/>
      <c r="D226" s="217" t="s">
        <v>132</v>
      </c>
      <c r="E226" s="21"/>
      <c r="F226" s="218" t="s">
        <v>364</v>
      </c>
      <c r="G226" s="21"/>
      <c r="H226" s="21"/>
      <c r="I226" s="21"/>
      <c r="J226" s="21"/>
      <c r="K226" s="21"/>
      <c r="L226" s="25"/>
      <c r="M226" s="219"/>
      <c r="N226" s="220"/>
      <c r="O226" s="69"/>
      <c r="P226" s="69"/>
      <c r="Q226" s="69"/>
      <c r="R226" s="69"/>
      <c r="S226" s="69"/>
      <c r="T226" s="70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T226" s="3" t="s">
        <v>132</v>
      </c>
      <c r="AU226" s="3" t="s">
        <v>81</v>
      </c>
    </row>
    <row r="227" s="26" customFormat="true" ht="21.75" hidden="false" customHeight="true" outlineLevel="0" collapsed="false">
      <c r="A227" s="19"/>
      <c r="B227" s="20"/>
      <c r="C227" s="205" t="s">
        <v>365</v>
      </c>
      <c r="D227" s="205" t="s">
        <v>125</v>
      </c>
      <c r="E227" s="206" t="s">
        <v>366</v>
      </c>
      <c r="F227" s="207" t="s">
        <v>367</v>
      </c>
      <c r="G227" s="208" t="s">
        <v>231</v>
      </c>
      <c r="H227" s="209" t="n">
        <v>1</v>
      </c>
      <c r="I227" s="210" t="n">
        <v>3712</v>
      </c>
      <c r="J227" s="210" t="n">
        <f aca="false">ROUND(I227*H227,2)</f>
        <v>3712</v>
      </c>
      <c r="K227" s="207"/>
      <c r="L227" s="25"/>
      <c r="M227" s="211"/>
      <c r="N227" s="212" t="s">
        <v>36</v>
      </c>
      <c r="O227" s="213" t="n">
        <v>0.266</v>
      </c>
      <c r="P227" s="213" t="n">
        <f aca="false">O227*H227</f>
        <v>0.266</v>
      </c>
      <c r="Q227" s="213" t="n">
        <v>0.0136</v>
      </c>
      <c r="R227" s="213" t="n">
        <f aca="false">Q227*H227</f>
        <v>0.0136</v>
      </c>
      <c r="S227" s="213" t="n">
        <v>0</v>
      </c>
      <c r="T227" s="214" t="n">
        <f aca="false">S227*H227</f>
        <v>0</v>
      </c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R227" s="215" t="s">
        <v>130</v>
      </c>
      <c r="AT227" s="215" t="s">
        <v>125</v>
      </c>
      <c r="AU227" s="215" t="s">
        <v>81</v>
      </c>
      <c r="AY227" s="3" t="s">
        <v>122</v>
      </c>
      <c r="BE227" s="216" t="n">
        <f aca="false">IF(N227="základní",J227,0)</f>
        <v>3712</v>
      </c>
      <c r="BF227" s="216" t="n">
        <f aca="false">IF(N227="snížená",J227,0)</f>
        <v>0</v>
      </c>
      <c r="BG227" s="216" t="n">
        <f aca="false">IF(N227="zákl. přenesená",J227,0)</f>
        <v>0</v>
      </c>
      <c r="BH227" s="216" t="n">
        <f aca="false">IF(N227="sníž. přenesená",J227,0)</f>
        <v>0</v>
      </c>
      <c r="BI227" s="216" t="n">
        <f aca="false">IF(N227="nulová",J227,0)</f>
        <v>0</v>
      </c>
      <c r="BJ227" s="3" t="s">
        <v>79</v>
      </c>
      <c r="BK227" s="216" t="n">
        <f aca="false">ROUND(I227*H227,2)</f>
        <v>3712</v>
      </c>
      <c r="BL227" s="3" t="s">
        <v>130</v>
      </c>
      <c r="BM227" s="215" t="s">
        <v>368</v>
      </c>
    </row>
    <row r="228" s="26" customFormat="true" ht="12.8" hidden="false" customHeight="false" outlineLevel="0" collapsed="false">
      <c r="A228" s="19"/>
      <c r="B228" s="20"/>
      <c r="C228" s="21"/>
      <c r="D228" s="217" t="s">
        <v>132</v>
      </c>
      <c r="E228" s="21"/>
      <c r="F228" s="218" t="s">
        <v>369</v>
      </c>
      <c r="G228" s="21"/>
      <c r="H228" s="21"/>
      <c r="I228" s="21"/>
      <c r="J228" s="21"/>
      <c r="K228" s="21"/>
      <c r="L228" s="25"/>
      <c r="M228" s="219"/>
      <c r="N228" s="220"/>
      <c r="O228" s="69"/>
      <c r="P228" s="69"/>
      <c r="Q228" s="69"/>
      <c r="R228" s="69"/>
      <c r="S228" s="69"/>
      <c r="T228" s="70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T228" s="3" t="s">
        <v>132</v>
      </c>
      <c r="AU228" s="3" t="s">
        <v>81</v>
      </c>
    </row>
    <row r="229" s="26" customFormat="true" ht="21.75" hidden="false" customHeight="true" outlineLevel="0" collapsed="false">
      <c r="A229" s="19"/>
      <c r="B229" s="20"/>
      <c r="C229" s="205" t="s">
        <v>370</v>
      </c>
      <c r="D229" s="205" t="s">
        <v>125</v>
      </c>
      <c r="E229" s="206" t="s">
        <v>371</v>
      </c>
      <c r="F229" s="207" t="s">
        <v>372</v>
      </c>
      <c r="G229" s="208" t="s">
        <v>166</v>
      </c>
      <c r="H229" s="209" t="n">
        <v>0.799</v>
      </c>
      <c r="I229" s="210" t="n">
        <v>1090</v>
      </c>
      <c r="J229" s="210" t="n">
        <f aca="false">ROUND(I229*H229,2)</f>
        <v>870.91</v>
      </c>
      <c r="K229" s="207" t="s">
        <v>129</v>
      </c>
      <c r="L229" s="25"/>
      <c r="M229" s="211"/>
      <c r="N229" s="212" t="s">
        <v>36</v>
      </c>
      <c r="O229" s="213" t="n">
        <v>2.71</v>
      </c>
      <c r="P229" s="213" t="n">
        <f aca="false">O229*H229</f>
        <v>2.16529</v>
      </c>
      <c r="Q229" s="213" t="n">
        <v>0</v>
      </c>
      <c r="R229" s="213" t="n">
        <f aca="false">Q229*H229</f>
        <v>0</v>
      </c>
      <c r="S229" s="213" t="n">
        <v>0</v>
      </c>
      <c r="T229" s="214" t="n">
        <f aca="false">S229*H229</f>
        <v>0</v>
      </c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R229" s="215" t="s">
        <v>130</v>
      </c>
      <c r="AT229" s="215" t="s">
        <v>125</v>
      </c>
      <c r="AU229" s="215" t="s">
        <v>81</v>
      </c>
      <c r="AY229" s="3" t="s">
        <v>122</v>
      </c>
      <c r="BE229" s="216" t="n">
        <f aca="false">IF(N229="základní",J229,0)</f>
        <v>870.91</v>
      </c>
      <c r="BF229" s="216" t="n">
        <f aca="false">IF(N229="snížená",J229,0)</f>
        <v>0</v>
      </c>
      <c r="BG229" s="216" t="n">
        <f aca="false">IF(N229="zákl. přenesená",J229,0)</f>
        <v>0</v>
      </c>
      <c r="BH229" s="216" t="n">
        <f aca="false">IF(N229="sníž. přenesená",J229,0)</f>
        <v>0</v>
      </c>
      <c r="BI229" s="216" t="n">
        <f aca="false">IF(N229="nulová",J229,0)</f>
        <v>0</v>
      </c>
      <c r="BJ229" s="3" t="s">
        <v>79</v>
      </c>
      <c r="BK229" s="216" t="n">
        <f aca="false">ROUND(I229*H229,2)</f>
        <v>870.91</v>
      </c>
      <c r="BL229" s="3" t="s">
        <v>130</v>
      </c>
      <c r="BM229" s="215" t="s">
        <v>373</v>
      </c>
    </row>
    <row r="230" s="26" customFormat="true" ht="12.8" hidden="false" customHeight="false" outlineLevel="0" collapsed="false">
      <c r="A230" s="19"/>
      <c r="B230" s="20"/>
      <c r="C230" s="21"/>
      <c r="D230" s="217" t="s">
        <v>132</v>
      </c>
      <c r="E230" s="21"/>
      <c r="F230" s="218" t="s">
        <v>374</v>
      </c>
      <c r="G230" s="21"/>
      <c r="H230" s="21"/>
      <c r="I230" s="21"/>
      <c r="J230" s="21"/>
      <c r="K230" s="21"/>
      <c r="L230" s="25"/>
      <c r="M230" s="219"/>
      <c r="N230" s="220"/>
      <c r="O230" s="69"/>
      <c r="P230" s="69"/>
      <c r="Q230" s="69"/>
      <c r="R230" s="69"/>
      <c r="S230" s="69"/>
      <c r="T230" s="70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T230" s="3" t="s">
        <v>132</v>
      </c>
      <c r="AU230" s="3" t="s">
        <v>81</v>
      </c>
    </row>
    <row r="231" s="26" customFormat="true" ht="21.75" hidden="false" customHeight="true" outlineLevel="0" collapsed="false">
      <c r="A231" s="19"/>
      <c r="B231" s="20"/>
      <c r="C231" s="205" t="s">
        <v>375</v>
      </c>
      <c r="D231" s="205" t="s">
        <v>125</v>
      </c>
      <c r="E231" s="206" t="s">
        <v>376</v>
      </c>
      <c r="F231" s="207" t="s">
        <v>377</v>
      </c>
      <c r="G231" s="208" t="s">
        <v>166</v>
      </c>
      <c r="H231" s="209" t="n">
        <v>0.799</v>
      </c>
      <c r="I231" s="210" t="n">
        <v>560</v>
      </c>
      <c r="J231" s="210" t="n">
        <f aca="false">ROUND(I231*H231,2)</f>
        <v>447.44</v>
      </c>
      <c r="K231" s="207" t="s">
        <v>129</v>
      </c>
      <c r="L231" s="25"/>
      <c r="M231" s="211"/>
      <c r="N231" s="212" t="s">
        <v>36</v>
      </c>
      <c r="O231" s="213" t="n">
        <v>1.39</v>
      </c>
      <c r="P231" s="213" t="n">
        <f aca="false">O231*H231</f>
        <v>1.11061</v>
      </c>
      <c r="Q231" s="213" t="n">
        <v>0</v>
      </c>
      <c r="R231" s="213" t="n">
        <f aca="false">Q231*H231</f>
        <v>0</v>
      </c>
      <c r="S231" s="213" t="n">
        <v>0</v>
      </c>
      <c r="T231" s="214" t="n">
        <f aca="false">S231*H231</f>
        <v>0</v>
      </c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R231" s="215" t="s">
        <v>130</v>
      </c>
      <c r="AT231" s="215" t="s">
        <v>125</v>
      </c>
      <c r="AU231" s="215" t="s">
        <v>81</v>
      </c>
      <c r="AY231" s="3" t="s">
        <v>122</v>
      </c>
      <c r="BE231" s="216" t="n">
        <f aca="false">IF(N231="základní",J231,0)</f>
        <v>447.44</v>
      </c>
      <c r="BF231" s="216" t="n">
        <f aca="false">IF(N231="snížená",J231,0)</f>
        <v>0</v>
      </c>
      <c r="BG231" s="216" t="n">
        <f aca="false">IF(N231="zákl. přenesená",J231,0)</f>
        <v>0</v>
      </c>
      <c r="BH231" s="216" t="n">
        <f aca="false">IF(N231="sníž. přenesená",J231,0)</f>
        <v>0</v>
      </c>
      <c r="BI231" s="216" t="n">
        <f aca="false">IF(N231="nulová",J231,0)</f>
        <v>0</v>
      </c>
      <c r="BJ231" s="3" t="s">
        <v>79</v>
      </c>
      <c r="BK231" s="216" t="n">
        <f aca="false">ROUND(I231*H231,2)</f>
        <v>447.44</v>
      </c>
      <c r="BL231" s="3" t="s">
        <v>130</v>
      </c>
      <c r="BM231" s="215" t="s">
        <v>378</v>
      </c>
    </row>
    <row r="232" s="26" customFormat="true" ht="12.8" hidden="false" customHeight="false" outlineLevel="0" collapsed="false">
      <c r="A232" s="19"/>
      <c r="B232" s="20"/>
      <c r="C232" s="21"/>
      <c r="D232" s="217" t="s">
        <v>132</v>
      </c>
      <c r="E232" s="21"/>
      <c r="F232" s="218" t="s">
        <v>379</v>
      </c>
      <c r="G232" s="21"/>
      <c r="H232" s="21"/>
      <c r="I232" s="21"/>
      <c r="J232" s="21"/>
      <c r="K232" s="21"/>
      <c r="L232" s="25"/>
      <c r="M232" s="219"/>
      <c r="N232" s="220"/>
      <c r="O232" s="69"/>
      <c r="P232" s="69"/>
      <c r="Q232" s="69"/>
      <c r="R232" s="69"/>
      <c r="S232" s="69"/>
      <c r="T232" s="70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T232" s="3" t="s">
        <v>132</v>
      </c>
      <c r="AU232" s="3" t="s">
        <v>81</v>
      </c>
    </row>
    <row r="233" s="189" customFormat="true" ht="25.9" hidden="false" customHeight="true" outlineLevel="0" collapsed="false">
      <c r="B233" s="190"/>
      <c r="C233" s="191"/>
      <c r="D233" s="192" t="s">
        <v>70</v>
      </c>
      <c r="E233" s="193" t="s">
        <v>380</v>
      </c>
      <c r="F233" s="193" t="s">
        <v>381</v>
      </c>
      <c r="G233" s="191"/>
      <c r="H233" s="191"/>
      <c r="I233" s="191"/>
      <c r="J233" s="194" t="n">
        <f aca="false">BK233</f>
        <v>21760</v>
      </c>
      <c r="K233" s="191"/>
      <c r="L233" s="195"/>
      <c r="M233" s="196"/>
      <c r="N233" s="197"/>
      <c r="O233" s="197"/>
      <c r="P233" s="198" t="n">
        <f aca="false">SUM(P234:P235)</f>
        <v>80</v>
      </c>
      <c r="Q233" s="197"/>
      <c r="R233" s="198" t="n">
        <f aca="false">SUM(R234:R235)</f>
        <v>0</v>
      </c>
      <c r="S233" s="197"/>
      <c r="T233" s="199" t="n">
        <f aca="false">SUM(T234:T235)</f>
        <v>0</v>
      </c>
      <c r="AR233" s="200" t="s">
        <v>143</v>
      </c>
      <c r="AT233" s="201" t="s">
        <v>70</v>
      </c>
      <c r="AU233" s="201" t="s">
        <v>71</v>
      </c>
      <c r="AY233" s="200" t="s">
        <v>122</v>
      </c>
      <c r="BK233" s="202" t="n">
        <f aca="false">SUM(BK234:BK235)</f>
        <v>21760</v>
      </c>
    </row>
    <row r="234" s="26" customFormat="true" ht="16.5" hidden="false" customHeight="true" outlineLevel="0" collapsed="false">
      <c r="A234" s="19"/>
      <c r="B234" s="20"/>
      <c r="C234" s="205" t="s">
        <v>382</v>
      </c>
      <c r="D234" s="205" t="s">
        <v>125</v>
      </c>
      <c r="E234" s="206" t="s">
        <v>383</v>
      </c>
      <c r="F234" s="207" t="s">
        <v>384</v>
      </c>
      <c r="G234" s="208" t="s">
        <v>385</v>
      </c>
      <c r="H234" s="209" t="n">
        <v>80</v>
      </c>
      <c r="I234" s="210" t="n">
        <v>272</v>
      </c>
      <c r="J234" s="210" t="n">
        <f aca="false">ROUND(I234*H234,2)</f>
        <v>21760</v>
      </c>
      <c r="K234" s="207" t="s">
        <v>129</v>
      </c>
      <c r="L234" s="25"/>
      <c r="M234" s="211"/>
      <c r="N234" s="212" t="s">
        <v>36</v>
      </c>
      <c r="O234" s="213" t="n">
        <v>1</v>
      </c>
      <c r="P234" s="213" t="n">
        <f aca="false">O234*H234</f>
        <v>80</v>
      </c>
      <c r="Q234" s="213" t="n">
        <v>0</v>
      </c>
      <c r="R234" s="213" t="n">
        <f aca="false">Q234*H234</f>
        <v>0</v>
      </c>
      <c r="S234" s="213" t="n">
        <v>0</v>
      </c>
      <c r="T234" s="214" t="n">
        <f aca="false">S234*H234</f>
        <v>0</v>
      </c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R234" s="215" t="s">
        <v>386</v>
      </c>
      <c r="AT234" s="215" t="s">
        <v>125</v>
      </c>
      <c r="AU234" s="215" t="s">
        <v>79</v>
      </c>
      <c r="AY234" s="3" t="s">
        <v>122</v>
      </c>
      <c r="BE234" s="216" t="n">
        <f aca="false">IF(N234="základní",J234,0)</f>
        <v>21760</v>
      </c>
      <c r="BF234" s="216" t="n">
        <f aca="false">IF(N234="snížená",J234,0)</f>
        <v>0</v>
      </c>
      <c r="BG234" s="216" t="n">
        <f aca="false">IF(N234="zákl. přenesená",J234,0)</f>
        <v>0</v>
      </c>
      <c r="BH234" s="216" t="n">
        <f aca="false">IF(N234="sníž. přenesená",J234,0)</f>
        <v>0</v>
      </c>
      <c r="BI234" s="216" t="n">
        <f aca="false">IF(N234="nulová",J234,0)</f>
        <v>0</v>
      </c>
      <c r="BJ234" s="3" t="s">
        <v>79</v>
      </c>
      <c r="BK234" s="216" t="n">
        <f aca="false">ROUND(I234*H234,2)</f>
        <v>21760</v>
      </c>
      <c r="BL234" s="3" t="s">
        <v>386</v>
      </c>
      <c r="BM234" s="215" t="s">
        <v>387</v>
      </c>
    </row>
    <row r="235" s="26" customFormat="true" ht="12.8" hidden="false" customHeight="false" outlineLevel="0" collapsed="false">
      <c r="A235" s="19"/>
      <c r="B235" s="20"/>
      <c r="C235" s="21"/>
      <c r="D235" s="217" t="s">
        <v>132</v>
      </c>
      <c r="E235" s="21"/>
      <c r="F235" s="218" t="s">
        <v>388</v>
      </c>
      <c r="G235" s="21"/>
      <c r="H235" s="21"/>
      <c r="I235" s="21"/>
      <c r="J235" s="21"/>
      <c r="K235" s="21"/>
      <c r="L235" s="25"/>
      <c r="M235" s="219"/>
      <c r="N235" s="220"/>
      <c r="O235" s="69"/>
      <c r="P235" s="69"/>
      <c r="Q235" s="69"/>
      <c r="R235" s="69"/>
      <c r="S235" s="69"/>
      <c r="T235" s="70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T235" s="3" t="s">
        <v>132</v>
      </c>
      <c r="AU235" s="3" t="s">
        <v>79</v>
      </c>
    </row>
    <row r="236" s="189" customFormat="true" ht="25.9" hidden="false" customHeight="true" outlineLevel="0" collapsed="false">
      <c r="B236" s="190"/>
      <c r="C236" s="191"/>
      <c r="D236" s="192" t="s">
        <v>70</v>
      </c>
      <c r="E236" s="193" t="s">
        <v>389</v>
      </c>
      <c r="F236" s="193" t="s">
        <v>390</v>
      </c>
      <c r="G236" s="191"/>
      <c r="H236" s="191"/>
      <c r="I236" s="191"/>
      <c r="J236" s="194" t="n">
        <f aca="false">BK236</f>
        <v>20000</v>
      </c>
      <c r="K236" s="191"/>
      <c r="L236" s="195"/>
      <c r="M236" s="196"/>
      <c r="N236" s="197"/>
      <c r="O236" s="197"/>
      <c r="P236" s="198" t="n">
        <f aca="false">P237+P240</f>
        <v>0</v>
      </c>
      <c r="Q236" s="197"/>
      <c r="R236" s="198" t="n">
        <f aca="false">R237+R240</f>
        <v>0</v>
      </c>
      <c r="S236" s="197"/>
      <c r="T236" s="199" t="n">
        <f aca="false">T237+T240</f>
        <v>0</v>
      </c>
      <c r="AR236" s="200" t="s">
        <v>147</v>
      </c>
      <c r="AT236" s="201" t="s">
        <v>70</v>
      </c>
      <c r="AU236" s="201" t="s">
        <v>71</v>
      </c>
      <c r="AY236" s="200" t="s">
        <v>122</v>
      </c>
      <c r="BK236" s="202" t="n">
        <f aca="false">BK237+BK240</f>
        <v>20000</v>
      </c>
    </row>
    <row r="237" s="189" customFormat="true" ht="22.8" hidden="false" customHeight="true" outlineLevel="0" collapsed="false">
      <c r="B237" s="190"/>
      <c r="C237" s="191"/>
      <c r="D237" s="192" t="s">
        <v>70</v>
      </c>
      <c r="E237" s="203" t="s">
        <v>391</v>
      </c>
      <c r="F237" s="203" t="s">
        <v>392</v>
      </c>
      <c r="G237" s="191"/>
      <c r="H237" s="191"/>
      <c r="I237" s="191"/>
      <c r="J237" s="204" t="n">
        <f aca="false">BK237</f>
        <v>10000</v>
      </c>
      <c r="K237" s="191"/>
      <c r="L237" s="195"/>
      <c r="M237" s="196"/>
      <c r="N237" s="197"/>
      <c r="O237" s="197"/>
      <c r="P237" s="198" t="n">
        <f aca="false">SUM(P238:P239)</f>
        <v>0</v>
      </c>
      <c r="Q237" s="197"/>
      <c r="R237" s="198" t="n">
        <f aca="false">SUM(R238:R239)</f>
        <v>0</v>
      </c>
      <c r="S237" s="197"/>
      <c r="T237" s="199" t="n">
        <f aca="false">SUM(T238:T239)</f>
        <v>0</v>
      </c>
      <c r="AR237" s="200" t="s">
        <v>147</v>
      </c>
      <c r="AT237" s="201" t="s">
        <v>70</v>
      </c>
      <c r="AU237" s="201" t="s">
        <v>79</v>
      </c>
      <c r="AY237" s="200" t="s">
        <v>122</v>
      </c>
      <c r="BK237" s="202" t="n">
        <f aca="false">SUM(BK238:BK239)</f>
        <v>10000</v>
      </c>
    </row>
    <row r="238" s="26" customFormat="true" ht="16.5" hidden="false" customHeight="true" outlineLevel="0" collapsed="false">
      <c r="A238" s="19"/>
      <c r="B238" s="20"/>
      <c r="C238" s="205" t="s">
        <v>393</v>
      </c>
      <c r="D238" s="205" t="s">
        <v>125</v>
      </c>
      <c r="E238" s="206" t="s">
        <v>394</v>
      </c>
      <c r="F238" s="207" t="s">
        <v>395</v>
      </c>
      <c r="G238" s="208" t="s">
        <v>179</v>
      </c>
      <c r="H238" s="209" t="n">
        <v>1</v>
      </c>
      <c r="I238" s="210" t="n">
        <v>10000</v>
      </c>
      <c r="J238" s="210" t="n">
        <f aca="false">ROUND(I238*H238,2)</f>
        <v>10000</v>
      </c>
      <c r="K238" s="207" t="s">
        <v>129</v>
      </c>
      <c r="L238" s="25"/>
      <c r="M238" s="211"/>
      <c r="N238" s="212" t="s">
        <v>36</v>
      </c>
      <c r="O238" s="213" t="n">
        <v>0</v>
      </c>
      <c r="P238" s="213" t="n">
        <f aca="false">O238*H238</f>
        <v>0</v>
      </c>
      <c r="Q238" s="213" t="n">
        <v>0</v>
      </c>
      <c r="R238" s="213" t="n">
        <f aca="false">Q238*H238</f>
        <v>0</v>
      </c>
      <c r="S238" s="213" t="n">
        <v>0</v>
      </c>
      <c r="T238" s="214" t="n">
        <f aca="false">S238*H238</f>
        <v>0</v>
      </c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R238" s="215" t="s">
        <v>396</v>
      </c>
      <c r="AT238" s="215" t="s">
        <v>125</v>
      </c>
      <c r="AU238" s="215" t="s">
        <v>81</v>
      </c>
      <c r="AY238" s="3" t="s">
        <v>122</v>
      </c>
      <c r="BE238" s="216" t="n">
        <f aca="false">IF(N238="základní",J238,0)</f>
        <v>10000</v>
      </c>
      <c r="BF238" s="216" t="n">
        <f aca="false">IF(N238="snížená",J238,0)</f>
        <v>0</v>
      </c>
      <c r="BG238" s="216" t="n">
        <f aca="false">IF(N238="zákl. přenesená",J238,0)</f>
        <v>0</v>
      </c>
      <c r="BH238" s="216" t="n">
        <f aca="false">IF(N238="sníž. přenesená",J238,0)</f>
        <v>0</v>
      </c>
      <c r="BI238" s="216" t="n">
        <f aca="false">IF(N238="nulová",J238,0)</f>
        <v>0</v>
      </c>
      <c r="BJ238" s="3" t="s">
        <v>79</v>
      </c>
      <c r="BK238" s="216" t="n">
        <f aca="false">ROUND(I238*H238,2)</f>
        <v>10000</v>
      </c>
      <c r="BL238" s="3" t="s">
        <v>396</v>
      </c>
      <c r="BM238" s="215" t="s">
        <v>397</v>
      </c>
    </row>
    <row r="239" s="26" customFormat="true" ht="12.8" hidden="false" customHeight="false" outlineLevel="0" collapsed="false">
      <c r="A239" s="19"/>
      <c r="B239" s="20"/>
      <c r="C239" s="21"/>
      <c r="D239" s="217" t="s">
        <v>132</v>
      </c>
      <c r="E239" s="21"/>
      <c r="F239" s="218" t="s">
        <v>395</v>
      </c>
      <c r="G239" s="21"/>
      <c r="H239" s="21"/>
      <c r="I239" s="21"/>
      <c r="J239" s="21"/>
      <c r="K239" s="21"/>
      <c r="L239" s="25"/>
      <c r="M239" s="219"/>
      <c r="N239" s="220"/>
      <c r="O239" s="69"/>
      <c r="P239" s="69"/>
      <c r="Q239" s="69"/>
      <c r="R239" s="69"/>
      <c r="S239" s="69"/>
      <c r="T239" s="70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T239" s="3" t="s">
        <v>132</v>
      </c>
      <c r="AU239" s="3" t="s">
        <v>81</v>
      </c>
    </row>
    <row r="240" s="189" customFormat="true" ht="22.8" hidden="false" customHeight="true" outlineLevel="0" collapsed="false">
      <c r="B240" s="190"/>
      <c r="C240" s="191"/>
      <c r="D240" s="192" t="s">
        <v>70</v>
      </c>
      <c r="E240" s="203" t="s">
        <v>398</v>
      </c>
      <c r="F240" s="203" t="s">
        <v>399</v>
      </c>
      <c r="G240" s="191"/>
      <c r="H240" s="191"/>
      <c r="I240" s="191"/>
      <c r="J240" s="204" t="n">
        <f aca="false">BK240</f>
        <v>10000</v>
      </c>
      <c r="K240" s="191"/>
      <c r="L240" s="195"/>
      <c r="M240" s="196"/>
      <c r="N240" s="197"/>
      <c r="O240" s="197"/>
      <c r="P240" s="198" t="n">
        <f aca="false">SUM(P241:P242)</f>
        <v>0</v>
      </c>
      <c r="Q240" s="197"/>
      <c r="R240" s="198" t="n">
        <f aca="false">SUM(R241:R242)</f>
        <v>0</v>
      </c>
      <c r="S240" s="197"/>
      <c r="T240" s="199" t="n">
        <f aca="false">SUM(T241:T242)</f>
        <v>0</v>
      </c>
      <c r="AR240" s="200" t="s">
        <v>147</v>
      </c>
      <c r="AT240" s="201" t="s">
        <v>70</v>
      </c>
      <c r="AU240" s="201" t="s">
        <v>79</v>
      </c>
      <c r="AY240" s="200" t="s">
        <v>122</v>
      </c>
      <c r="BK240" s="202" t="n">
        <f aca="false">SUM(BK241:BK242)</f>
        <v>10000</v>
      </c>
    </row>
    <row r="241" s="26" customFormat="true" ht="16.5" hidden="false" customHeight="true" outlineLevel="0" collapsed="false">
      <c r="A241" s="19"/>
      <c r="B241" s="20"/>
      <c r="C241" s="205" t="s">
        <v>400</v>
      </c>
      <c r="D241" s="205" t="s">
        <v>125</v>
      </c>
      <c r="E241" s="206" t="s">
        <v>401</v>
      </c>
      <c r="F241" s="207" t="s">
        <v>402</v>
      </c>
      <c r="G241" s="208" t="s">
        <v>179</v>
      </c>
      <c r="H241" s="209" t="n">
        <v>1</v>
      </c>
      <c r="I241" s="210" t="n">
        <v>10000</v>
      </c>
      <c r="J241" s="210" t="n">
        <f aca="false">ROUND(I241*H241,2)</f>
        <v>10000</v>
      </c>
      <c r="K241" s="207" t="s">
        <v>129</v>
      </c>
      <c r="L241" s="25"/>
      <c r="M241" s="211"/>
      <c r="N241" s="212" t="s">
        <v>36</v>
      </c>
      <c r="O241" s="213" t="n">
        <v>0</v>
      </c>
      <c r="P241" s="213" t="n">
        <f aca="false">O241*H241</f>
        <v>0</v>
      </c>
      <c r="Q241" s="213" t="n">
        <v>0</v>
      </c>
      <c r="R241" s="213" t="n">
        <f aca="false">Q241*H241</f>
        <v>0</v>
      </c>
      <c r="S241" s="213" t="n">
        <v>0</v>
      </c>
      <c r="T241" s="214" t="n">
        <f aca="false">S241*H241</f>
        <v>0</v>
      </c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R241" s="215" t="s">
        <v>396</v>
      </c>
      <c r="AT241" s="215" t="s">
        <v>125</v>
      </c>
      <c r="AU241" s="215" t="s">
        <v>81</v>
      </c>
      <c r="AY241" s="3" t="s">
        <v>122</v>
      </c>
      <c r="BE241" s="216" t="n">
        <f aca="false">IF(N241="základní",J241,0)</f>
        <v>10000</v>
      </c>
      <c r="BF241" s="216" t="n">
        <f aca="false">IF(N241="snížená",J241,0)</f>
        <v>0</v>
      </c>
      <c r="BG241" s="216" t="n">
        <f aca="false">IF(N241="zákl. přenesená",J241,0)</f>
        <v>0</v>
      </c>
      <c r="BH241" s="216" t="n">
        <f aca="false">IF(N241="sníž. přenesená",J241,0)</f>
        <v>0</v>
      </c>
      <c r="BI241" s="216" t="n">
        <f aca="false">IF(N241="nulová",J241,0)</f>
        <v>0</v>
      </c>
      <c r="BJ241" s="3" t="s">
        <v>79</v>
      </c>
      <c r="BK241" s="216" t="n">
        <f aca="false">ROUND(I241*H241,2)</f>
        <v>10000</v>
      </c>
      <c r="BL241" s="3" t="s">
        <v>396</v>
      </c>
      <c r="BM241" s="215" t="s">
        <v>403</v>
      </c>
    </row>
    <row r="242" s="26" customFormat="true" ht="12.8" hidden="false" customHeight="false" outlineLevel="0" collapsed="false">
      <c r="A242" s="19"/>
      <c r="B242" s="20"/>
      <c r="C242" s="21"/>
      <c r="D242" s="217" t="s">
        <v>132</v>
      </c>
      <c r="E242" s="21"/>
      <c r="F242" s="218" t="s">
        <v>402</v>
      </c>
      <c r="G242" s="21"/>
      <c r="H242" s="21"/>
      <c r="I242" s="21"/>
      <c r="J242" s="21"/>
      <c r="K242" s="21"/>
      <c r="L242" s="25"/>
      <c r="M242" s="230"/>
      <c r="N242" s="231"/>
      <c r="O242" s="232"/>
      <c r="P242" s="232"/>
      <c r="Q242" s="232"/>
      <c r="R242" s="232"/>
      <c r="S242" s="232"/>
      <c r="T242" s="233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T242" s="3" t="s">
        <v>132</v>
      </c>
      <c r="AU242" s="3" t="s">
        <v>81</v>
      </c>
    </row>
    <row r="243" s="26" customFormat="true" ht="6.95" hidden="false" customHeight="true" outlineLevel="0" collapsed="false">
      <c r="A243" s="19"/>
      <c r="B243" s="47"/>
      <c r="C243" s="48"/>
      <c r="D243" s="48"/>
      <c r="E243" s="48"/>
      <c r="F243" s="48"/>
      <c r="G243" s="48"/>
      <c r="H243" s="48"/>
      <c r="I243" s="48"/>
      <c r="J243" s="48"/>
      <c r="K243" s="48"/>
      <c r="L243" s="25"/>
      <c r="M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</row>
  </sheetData>
  <sheetProtection algorithmName="SHA-512" hashValue="iTe04/aqF8IT/E30kDyE0Tq5JH12vxbOVMqK4E2Uyh/bqhekpfsMec3yWRxiNgaVtnbIEBrzljrwkHiHTMZ8Sg==" saltValue="l/MkjNcT9ok2d5x+WE2UaJ2PIFH3xpK+catExDF+LzmpHULjBPtPz/4RM0IOseSm6x0u0Sj97dka9xc7ciP0aQ==" spinCount="100000" sheet="true" password="cc35" objects="true" scenarios="true" formatColumns="false" formatRows="false" autoFilter="false"/>
  <autoFilter ref="C125:K242"/>
  <mergeCells count="9">
    <mergeCell ref="L2:V2"/>
    <mergeCell ref="E7:H7"/>
    <mergeCell ref="E9:H9"/>
    <mergeCell ref="E18:H18"/>
    <mergeCell ref="E27:H27"/>
    <mergeCell ref="E85:H85"/>
    <mergeCell ref="E87:H87"/>
    <mergeCell ref="E116:H116"/>
    <mergeCell ref="E118:H118"/>
  </mergeCells>
  <printOptions headings="false" gridLines="false" gridLinesSet="true" horizontalCentered="false" verticalCentered="false"/>
  <pageMargins left="0.39375" right="0.39375" top="0.39375" bottom="0.39375" header="0.511805555555555" footer="0"/>
  <pageSetup paperSize="9" scale="100" firstPageNumber="0" fitToWidth="1" fitToHeight="10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BM44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2.8" zeroHeight="false" outlineLevelRow="0" outlineLevelCol="0"/>
  <cols>
    <col collapsed="false" customWidth="true" hidden="false" outlineLevel="0" max="1" min="1" style="0" width="8.34"/>
    <col collapsed="false" customWidth="true" hidden="false" outlineLevel="0" max="2" min="2" style="0" width="1.68"/>
    <col collapsed="false" customWidth="true" hidden="false" outlineLevel="0" max="3" min="3" style="0" width="4.16"/>
    <col collapsed="false" customWidth="true" hidden="false" outlineLevel="0" max="4" min="4" style="0" width="4.34"/>
    <col collapsed="false" customWidth="true" hidden="false" outlineLevel="0" max="5" min="5" style="0" width="17.15"/>
    <col collapsed="false" customWidth="true" hidden="false" outlineLevel="0" max="6" min="6" style="0" width="50.84"/>
    <col collapsed="false" customWidth="true" hidden="false" outlineLevel="0" max="7" min="7" style="0" width="7"/>
    <col collapsed="false" customWidth="true" hidden="false" outlineLevel="0" max="8" min="8" style="0" width="11.5"/>
    <col collapsed="false" customWidth="true" hidden="false" outlineLevel="0" max="11" min="9" style="0" width="20.15"/>
    <col collapsed="false" customWidth="true" hidden="false" outlineLevel="0" max="12" min="12" style="0" width="9.34"/>
    <col collapsed="false" customWidth="true" hidden="true" outlineLevel="0" max="13" min="13" style="0" width="10.83"/>
    <col collapsed="false" customWidth="true" hidden="true" outlineLevel="0" max="14" min="14" style="0" width="9.34"/>
    <col collapsed="false" customWidth="true" hidden="true" outlineLevel="0" max="20" min="15" style="0" width="14.16"/>
    <col collapsed="false" customWidth="true" hidden="true" outlineLevel="0" max="21" min="21" style="0" width="16.34"/>
    <col collapsed="false" customWidth="true" hidden="false" outlineLevel="0" max="22" min="22" style="0" width="12.34"/>
    <col collapsed="false" customWidth="true" hidden="false" outlineLevel="0" max="23" min="23" style="0" width="16.34"/>
    <col collapsed="false" customWidth="true" hidden="false" outlineLevel="0" max="24" min="24" style="0" width="12.34"/>
    <col collapsed="false" customWidth="true" hidden="false" outlineLevel="0" max="25" min="25" style="0" width="15"/>
    <col collapsed="false" customWidth="true" hidden="false" outlineLevel="0" max="26" min="26" style="0" width="11"/>
    <col collapsed="false" customWidth="true" hidden="false" outlineLevel="0" max="27" min="27" style="0" width="15"/>
    <col collapsed="false" customWidth="true" hidden="false" outlineLevel="0" max="28" min="28" style="0" width="16.34"/>
    <col collapsed="false" customWidth="true" hidden="false" outlineLevel="0" max="29" min="29" style="0" width="11"/>
    <col collapsed="false" customWidth="true" hidden="false" outlineLevel="0" max="30" min="30" style="0" width="15"/>
    <col collapsed="false" customWidth="true" hidden="false" outlineLevel="0" max="31" min="31" style="0" width="16.34"/>
    <col collapsed="false" customWidth="true" hidden="true" outlineLevel="0" max="65" min="44" style="0" width="9.34"/>
  </cols>
  <sheetData>
    <row r="1" customFormat="false" ht="12.8" hidden="false" customHeight="false" outlineLevel="0" collapsed="false">
      <c r="A1" s="8"/>
    </row>
    <row r="2" customFormat="false" ht="36.95" hidden="false" customHeight="true" outlineLevel="0" collapsed="false">
      <c r="L2" s="2"/>
      <c r="M2" s="2"/>
      <c r="N2" s="2"/>
      <c r="O2" s="2"/>
      <c r="P2" s="2"/>
      <c r="Q2" s="2"/>
      <c r="R2" s="2"/>
      <c r="S2" s="2"/>
      <c r="T2" s="2"/>
      <c r="U2" s="2"/>
      <c r="V2" s="2"/>
      <c r="AT2" s="3" t="s">
        <v>84</v>
      </c>
    </row>
    <row r="3" customFormat="false" ht="6.95" hidden="false" customHeight="true" outlineLevel="0" collapsed="false">
      <c r="B3" s="115"/>
      <c r="C3" s="116"/>
      <c r="D3" s="116"/>
      <c r="E3" s="116"/>
      <c r="F3" s="116"/>
      <c r="G3" s="116"/>
      <c r="H3" s="116"/>
      <c r="I3" s="116"/>
      <c r="J3" s="116"/>
      <c r="K3" s="116"/>
      <c r="L3" s="6"/>
      <c r="AT3" s="3" t="s">
        <v>81</v>
      </c>
    </row>
    <row r="4" customFormat="false" ht="24.95" hidden="false" customHeight="true" outlineLevel="0" collapsed="false">
      <c r="B4" s="6"/>
      <c r="D4" s="117" t="s">
        <v>88</v>
      </c>
      <c r="L4" s="6"/>
      <c r="M4" s="118" t="s">
        <v>9</v>
      </c>
      <c r="AT4" s="3" t="s">
        <v>3</v>
      </c>
    </row>
    <row r="5" customFormat="false" ht="6.95" hidden="false" customHeight="true" outlineLevel="0" collapsed="false">
      <c r="B5" s="6"/>
      <c r="L5" s="6"/>
    </row>
    <row r="6" customFormat="false" ht="12" hidden="false" customHeight="true" outlineLevel="0" collapsed="false">
      <c r="B6" s="6"/>
      <c r="D6" s="119" t="s">
        <v>13</v>
      </c>
      <c r="L6" s="6"/>
    </row>
    <row r="7" customFormat="false" ht="16.5" hidden="false" customHeight="true" outlineLevel="0" collapsed="false">
      <c r="B7" s="6"/>
      <c r="E7" s="120" t="str">
        <f aca="false">'Rekapitulace stavby'!K6</f>
        <v>Přístavba komunitního centra Lukáš</v>
      </c>
      <c r="F7" s="120"/>
      <c r="G7" s="120"/>
      <c r="H7" s="120"/>
      <c r="L7" s="6"/>
    </row>
    <row r="8" s="26" customFormat="true" ht="12" hidden="false" customHeight="true" outlineLevel="0" collapsed="false">
      <c r="A8" s="19"/>
      <c r="B8" s="25"/>
      <c r="C8" s="19"/>
      <c r="D8" s="119" t="s">
        <v>89</v>
      </c>
      <c r="E8" s="19"/>
      <c r="F8" s="19"/>
      <c r="G8" s="19"/>
      <c r="H8" s="19"/>
      <c r="I8" s="19"/>
      <c r="J8" s="19"/>
      <c r="K8" s="19"/>
      <c r="L8" s="44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</row>
    <row r="9" s="26" customFormat="true" ht="16.5" hidden="false" customHeight="true" outlineLevel="0" collapsed="false">
      <c r="A9" s="19"/>
      <c r="B9" s="25"/>
      <c r="C9" s="19"/>
      <c r="D9" s="19"/>
      <c r="E9" s="121" t="s">
        <v>404</v>
      </c>
      <c r="F9" s="121"/>
      <c r="G9" s="121"/>
      <c r="H9" s="121"/>
      <c r="I9" s="19"/>
      <c r="J9" s="19"/>
      <c r="K9" s="19"/>
      <c r="L9" s="44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</row>
    <row r="10" s="26" customFormat="true" ht="12.8" hidden="false" customHeight="false" outlineLevel="0" collapsed="false">
      <c r="A10" s="19"/>
      <c r="B10" s="25"/>
      <c r="C10" s="19"/>
      <c r="D10" s="19"/>
      <c r="E10" s="19"/>
      <c r="F10" s="19"/>
      <c r="G10" s="19"/>
      <c r="H10" s="19"/>
      <c r="I10" s="19"/>
      <c r="J10" s="19"/>
      <c r="K10" s="19"/>
      <c r="L10" s="44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</row>
    <row r="11" s="26" customFormat="true" ht="12" hidden="false" customHeight="true" outlineLevel="0" collapsed="false">
      <c r="A11" s="19"/>
      <c r="B11" s="25"/>
      <c r="C11" s="19"/>
      <c r="D11" s="119" t="s">
        <v>15</v>
      </c>
      <c r="E11" s="19"/>
      <c r="F11" s="122"/>
      <c r="G11" s="19"/>
      <c r="H11" s="19"/>
      <c r="I11" s="119" t="s">
        <v>16</v>
      </c>
      <c r="J11" s="122"/>
      <c r="K11" s="19"/>
      <c r="L11" s="44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</row>
    <row r="12" s="26" customFormat="true" ht="12" hidden="false" customHeight="true" outlineLevel="0" collapsed="false">
      <c r="A12" s="19"/>
      <c r="B12" s="25"/>
      <c r="C12" s="19"/>
      <c r="D12" s="119" t="s">
        <v>17</v>
      </c>
      <c r="E12" s="19"/>
      <c r="F12" s="122" t="s">
        <v>18</v>
      </c>
      <c r="G12" s="19"/>
      <c r="H12" s="19"/>
      <c r="I12" s="119" t="s">
        <v>19</v>
      </c>
      <c r="J12" s="123" t="str">
        <f aca="false">'Rekapitulace stavby'!AN8</f>
        <v>23. 9. 2020</v>
      </c>
      <c r="K12" s="19"/>
      <c r="L12" s="44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</row>
    <row r="13" s="26" customFormat="true" ht="10.8" hidden="false" customHeight="true" outlineLevel="0" collapsed="false">
      <c r="A13" s="19"/>
      <c r="B13" s="25"/>
      <c r="C13" s="19"/>
      <c r="D13" s="19"/>
      <c r="E13" s="19"/>
      <c r="F13" s="19"/>
      <c r="G13" s="19"/>
      <c r="H13" s="19"/>
      <c r="I13" s="19"/>
      <c r="J13" s="19"/>
      <c r="K13" s="19"/>
      <c r="L13" s="44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</row>
    <row r="14" s="26" customFormat="true" ht="12" hidden="false" customHeight="true" outlineLevel="0" collapsed="false">
      <c r="A14" s="19"/>
      <c r="B14" s="25"/>
      <c r="C14" s="19"/>
      <c r="D14" s="119" t="s">
        <v>21</v>
      </c>
      <c r="E14" s="19"/>
      <c r="F14" s="19"/>
      <c r="G14" s="19"/>
      <c r="H14" s="19"/>
      <c r="I14" s="119" t="s">
        <v>22</v>
      </c>
      <c r="J14" s="122"/>
      <c r="K14" s="19"/>
      <c r="L14" s="44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</row>
    <row r="15" s="26" customFormat="true" ht="18" hidden="false" customHeight="true" outlineLevel="0" collapsed="false">
      <c r="A15" s="19"/>
      <c r="B15" s="25"/>
      <c r="C15" s="19"/>
      <c r="D15" s="19"/>
      <c r="E15" s="122" t="s">
        <v>23</v>
      </c>
      <c r="F15" s="19"/>
      <c r="G15" s="19"/>
      <c r="H15" s="19"/>
      <c r="I15" s="119" t="s">
        <v>24</v>
      </c>
      <c r="J15" s="122"/>
      <c r="K15" s="19"/>
      <c r="L15" s="44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</row>
    <row r="16" s="26" customFormat="true" ht="6.95" hidden="false" customHeight="true" outlineLevel="0" collapsed="false">
      <c r="A16" s="19"/>
      <c r="B16" s="25"/>
      <c r="C16" s="19"/>
      <c r="D16" s="19"/>
      <c r="E16" s="19"/>
      <c r="F16" s="19"/>
      <c r="G16" s="19"/>
      <c r="H16" s="19"/>
      <c r="I16" s="19"/>
      <c r="J16" s="19"/>
      <c r="K16" s="19"/>
      <c r="L16" s="44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</row>
    <row r="17" s="26" customFormat="true" ht="12" hidden="false" customHeight="true" outlineLevel="0" collapsed="false">
      <c r="A17" s="19"/>
      <c r="B17" s="25"/>
      <c r="C17" s="19"/>
      <c r="D17" s="119" t="s">
        <v>25</v>
      </c>
      <c r="E17" s="19"/>
      <c r="F17" s="19"/>
      <c r="G17" s="19"/>
      <c r="H17" s="19"/>
      <c r="I17" s="119" t="s">
        <v>22</v>
      </c>
      <c r="J17" s="122" t="n">
        <f aca="false">'Rekapitulace stavby'!AN13</f>
        <v>0</v>
      </c>
      <c r="K17" s="19"/>
      <c r="L17" s="44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</row>
    <row r="18" s="26" customFormat="true" ht="18" hidden="false" customHeight="true" outlineLevel="0" collapsed="false">
      <c r="A18" s="19"/>
      <c r="B18" s="25"/>
      <c r="C18" s="19"/>
      <c r="D18" s="19"/>
      <c r="E18" s="124" t="str">
        <f aca="false">'Rekapitulace stavby'!E14</f>
        <v> </v>
      </c>
      <c r="F18" s="124"/>
      <c r="G18" s="124"/>
      <c r="H18" s="124"/>
      <c r="I18" s="119" t="s">
        <v>24</v>
      </c>
      <c r="J18" s="122" t="n">
        <f aca="false">'Rekapitulace stavby'!AN14</f>
        <v>0</v>
      </c>
      <c r="K18" s="19"/>
      <c r="L18" s="44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</row>
    <row r="19" s="26" customFormat="true" ht="6.95" hidden="false" customHeight="true" outlineLevel="0" collapsed="false">
      <c r="A19" s="19"/>
      <c r="B19" s="25"/>
      <c r="C19" s="19"/>
      <c r="D19" s="19"/>
      <c r="E19" s="19"/>
      <c r="F19" s="19"/>
      <c r="G19" s="19"/>
      <c r="H19" s="19"/>
      <c r="I19" s="19"/>
      <c r="J19" s="19"/>
      <c r="K19" s="19"/>
      <c r="L19" s="44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</row>
    <row r="20" s="26" customFormat="true" ht="12" hidden="false" customHeight="true" outlineLevel="0" collapsed="false">
      <c r="A20" s="19"/>
      <c r="B20" s="25"/>
      <c r="C20" s="19"/>
      <c r="D20" s="119" t="s">
        <v>27</v>
      </c>
      <c r="E20" s="19"/>
      <c r="F20" s="19"/>
      <c r="G20" s="19"/>
      <c r="H20" s="19"/>
      <c r="I20" s="119" t="s">
        <v>22</v>
      </c>
      <c r="J20" s="122" t="str">
        <f aca="false">IF('Rekapitulace stavby'!AN16="","",'Rekapitulace stavby'!AN16)</f>
        <v/>
      </c>
      <c r="K20" s="19"/>
      <c r="L20" s="44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</row>
    <row r="21" s="26" customFormat="true" ht="18" hidden="false" customHeight="true" outlineLevel="0" collapsed="false">
      <c r="A21" s="19"/>
      <c r="B21" s="25"/>
      <c r="C21" s="19"/>
      <c r="D21" s="19"/>
      <c r="E21" s="122" t="str">
        <f aca="false">IF('Rekapitulace stavby'!E17="","",'Rekapitulace stavby'!E17)</f>
        <v> </v>
      </c>
      <c r="F21" s="19"/>
      <c r="G21" s="19"/>
      <c r="H21" s="19"/>
      <c r="I21" s="119" t="s">
        <v>24</v>
      </c>
      <c r="J21" s="122" t="str">
        <f aca="false">IF('Rekapitulace stavby'!AN17="","",'Rekapitulace stavby'!AN17)</f>
        <v/>
      </c>
      <c r="K21" s="19"/>
      <c r="L21" s="44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</row>
    <row r="22" s="26" customFormat="true" ht="6.95" hidden="false" customHeight="true" outlineLevel="0" collapsed="false">
      <c r="A22" s="19"/>
      <c r="B22" s="25"/>
      <c r="C22" s="19"/>
      <c r="D22" s="19"/>
      <c r="E22" s="19"/>
      <c r="F22" s="19"/>
      <c r="G22" s="19"/>
      <c r="H22" s="19"/>
      <c r="I22" s="19"/>
      <c r="J22" s="19"/>
      <c r="K22" s="19"/>
      <c r="L22" s="44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</row>
    <row r="23" s="26" customFormat="true" ht="12" hidden="false" customHeight="true" outlineLevel="0" collapsed="false">
      <c r="A23" s="19"/>
      <c r="B23" s="25"/>
      <c r="C23" s="19"/>
      <c r="D23" s="119" t="s">
        <v>29</v>
      </c>
      <c r="E23" s="19"/>
      <c r="F23" s="19"/>
      <c r="G23" s="19"/>
      <c r="H23" s="19"/>
      <c r="I23" s="119" t="s">
        <v>22</v>
      </c>
      <c r="J23" s="122" t="str">
        <f aca="false">IF('Rekapitulace stavby'!AN19="","",'Rekapitulace stavby'!AN19)</f>
        <v/>
      </c>
      <c r="K23" s="19"/>
      <c r="L23" s="44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</row>
    <row r="24" s="26" customFormat="true" ht="18" hidden="false" customHeight="true" outlineLevel="0" collapsed="false">
      <c r="A24" s="19"/>
      <c r="B24" s="25"/>
      <c r="C24" s="19"/>
      <c r="D24" s="19"/>
      <c r="E24" s="122" t="str">
        <f aca="false">IF('Rekapitulace stavby'!E20="","",'Rekapitulace stavby'!E20)</f>
        <v> </v>
      </c>
      <c r="F24" s="19"/>
      <c r="G24" s="19"/>
      <c r="H24" s="19"/>
      <c r="I24" s="119" t="s">
        <v>24</v>
      </c>
      <c r="J24" s="122" t="str">
        <f aca="false">IF('Rekapitulace stavby'!AN20="","",'Rekapitulace stavby'!AN20)</f>
        <v/>
      </c>
      <c r="K24" s="19"/>
      <c r="L24" s="44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</row>
    <row r="25" s="26" customFormat="true" ht="6.95" hidden="false" customHeight="true" outlineLevel="0" collapsed="false">
      <c r="A25" s="19"/>
      <c r="B25" s="25"/>
      <c r="C25" s="19"/>
      <c r="D25" s="19"/>
      <c r="E25" s="19"/>
      <c r="F25" s="19"/>
      <c r="G25" s="19"/>
      <c r="H25" s="19"/>
      <c r="I25" s="19"/>
      <c r="J25" s="19"/>
      <c r="K25" s="19"/>
      <c r="L25" s="44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</row>
    <row r="26" s="26" customFormat="true" ht="12" hidden="false" customHeight="true" outlineLevel="0" collapsed="false">
      <c r="A26" s="19"/>
      <c r="B26" s="25"/>
      <c r="C26" s="19"/>
      <c r="D26" s="119" t="s">
        <v>30</v>
      </c>
      <c r="E26" s="19"/>
      <c r="F26" s="19"/>
      <c r="G26" s="19"/>
      <c r="H26" s="19"/>
      <c r="I26" s="19"/>
      <c r="J26" s="19"/>
      <c r="K26" s="19"/>
      <c r="L26" s="44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</row>
    <row r="27" s="129" customFormat="true" ht="143.25" hidden="false" customHeight="true" outlineLevel="0" collapsed="false">
      <c r="A27" s="125"/>
      <c r="B27" s="126"/>
      <c r="C27" s="125"/>
      <c r="D27" s="125"/>
      <c r="E27" s="127" t="s">
        <v>91</v>
      </c>
      <c r="F27" s="127"/>
      <c r="G27" s="127"/>
      <c r="H27" s="127"/>
      <c r="I27" s="125"/>
      <c r="J27" s="125"/>
      <c r="K27" s="125"/>
      <c r="L27" s="128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</row>
    <row r="28" s="26" customFormat="true" ht="6.95" hidden="false" customHeight="true" outlineLevel="0" collapsed="false">
      <c r="A28" s="19"/>
      <c r="B28" s="25"/>
      <c r="C28" s="19"/>
      <c r="D28" s="19"/>
      <c r="E28" s="19"/>
      <c r="F28" s="19"/>
      <c r="G28" s="19"/>
      <c r="H28" s="19"/>
      <c r="I28" s="19"/>
      <c r="J28" s="19"/>
      <c r="K28" s="19"/>
      <c r="L28" s="44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</row>
    <row r="29" s="26" customFormat="true" ht="6.95" hidden="false" customHeight="true" outlineLevel="0" collapsed="false">
      <c r="A29" s="19"/>
      <c r="B29" s="25"/>
      <c r="C29" s="19"/>
      <c r="D29" s="130"/>
      <c r="E29" s="130"/>
      <c r="F29" s="130"/>
      <c r="G29" s="130"/>
      <c r="H29" s="130"/>
      <c r="I29" s="130"/>
      <c r="J29" s="130"/>
      <c r="K29" s="130"/>
      <c r="L29" s="44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</row>
    <row r="30" s="26" customFormat="true" ht="25.45" hidden="false" customHeight="true" outlineLevel="0" collapsed="false">
      <c r="A30" s="19"/>
      <c r="B30" s="25"/>
      <c r="C30" s="19"/>
      <c r="D30" s="131" t="s">
        <v>31</v>
      </c>
      <c r="E30" s="19"/>
      <c r="F30" s="19"/>
      <c r="G30" s="19"/>
      <c r="H30" s="19"/>
      <c r="I30" s="19"/>
      <c r="J30" s="132" t="n">
        <f aca="false">ROUND(J133, 2)</f>
        <v>2026659.77</v>
      </c>
      <c r="K30" s="19"/>
      <c r="L30" s="44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</row>
    <row r="31" s="26" customFormat="true" ht="6.95" hidden="false" customHeight="true" outlineLevel="0" collapsed="false">
      <c r="A31" s="19"/>
      <c r="B31" s="25"/>
      <c r="C31" s="19"/>
      <c r="D31" s="130"/>
      <c r="E31" s="130"/>
      <c r="F31" s="130"/>
      <c r="G31" s="130"/>
      <c r="H31" s="130"/>
      <c r="I31" s="130"/>
      <c r="J31" s="130"/>
      <c r="K31" s="130"/>
      <c r="L31" s="44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</row>
    <row r="32" s="26" customFormat="true" ht="14.4" hidden="false" customHeight="true" outlineLevel="0" collapsed="false">
      <c r="A32" s="19"/>
      <c r="B32" s="25"/>
      <c r="C32" s="19"/>
      <c r="D32" s="19"/>
      <c r="E32" s="19"/>
      <c r="F32" s="133" t="s">
        <v>33</v>
      </c>
      <c r="G32" s="19"/>
      <c r="H32" s="19"/>
      <c r="I32" s="133" t="s">
        <v>32</v>
      </c>
      <c r="J32" s="133" t="s">
        <v>34</v>
      </c>
      <c r="K32" s="19"/>
      <c r="L32" s="44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</row>
    <row r="33" s="26" customFormat="true" ht="14.4" hidden="false" customHeight="true" outlineLevel="0" collapsed="false">
      <c r="A33" s="19"/>
      <c r="B33" s="25"/>
      <c r="C33" s="19"/>
      <c r="D33" s="134" t="s">
        <v>35</v>
      </c>
      <c r="E33" s="119" t="s">
        <v>36</v>
      </c>
      <c r="F33" s="135" t="n">
        <f aca="false">ROUND((SUM(BE133:BE447)),  2)</f>
        <v>2026659.77</v>
      </c>
      <c r="G33" s="19"/>
      <c r="H33" s="19"/>
      <c r="I33" s="136" t="n">
        <v>0.21</v>
      </c>
      <c r="J33" s="135" t="n">
        <f aca="false">ROUND(((SUM(BE133:BE447))*I33),  2)</f>
        <v>425598.55</v>
      </c>
      <c r="K33" s="19"/>
      <c r="L33" s="44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</row>
    <row r="34" s="26" customFormat="true" ht="14.4" hidden="false" customHeight="true" outlineLevel="0" collapsed="false">
      <c r="A34" s="19"/>
      <c r="B34" s="25"/>
      <c r="C34" s="19"/>
      <c r="D34" s="19"/>
      <c r="E34" s="119" t="s">
        <v>37</v>
      </c>
      <c r="F34" s="135" t="n">
        <f aca="false">ROUND((SUM(BF133:BF447)),  2)</f>
        <v>0</v>
      </c>
      <c r="G34" s="19"/>
      <c r="H34" s="19"/>
      <c r="I34" s="136" t="n">
        <v>0.15</v>
      </c>
      <c r="J34" s="135" t="n">
        <f aca="false">ROUND(((SUM(BF133:BF447))*I34),  2)</f>
        <v>0</v>
      </c>
      <c r="K34" s="19"/>
      <c r="L34" s="44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</row>
    <row r="35" s="26" customFormat="true" ht="14.4" hidden="true" customHeight="true" outlineLevel="0" collapsed="false">
      <c r="A35" s="19"/>
      <c r="B35" s="25"/>
      <c r="C35" s="19"/>
      <c r="D35" s="19"/>
      <c r="E35" s="119" t="s">
        <v>38</v>
      </c>
      <c r="F35" s="135" t="n">
        <f aca="false">ROUND((SUM(BG133:BG447)),  2)</f>
        <v>0</v>
      </c>
      <c r="G35" s="19"/>
      <c r="H35" s="19"/>
      <c r="I35" s="136" t="n">
        <v>0.21</v>
      </c>
      <c r="J35" s="135" t="n">
        <f aca="false">0</f>
        <v>0</v>
      </c>
      <c r="K35" s="19"/>
      <c r="L35" s="44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</row>
    <row r="36" s="26" customFormat="true" ht="14.4" hidden="true" customHeight="true" outlineLevel="0" collapsed="false">
      <c r="A36" s="19"/>
      <c r="B36" s="25"/>
      <c r="C36" s="19"/>
      <c r="D36" s="19"/>
      <c r="E36" s="119" t="s">
        <v>39</v>
      </c>
      <c r="F36" s="135" t="n">
        <f aca="false">ROUND((SUM(BH133:BH447)),  2)</f>
        <v>0</v>
      </c>
      <c r="G36" s="19"/>
      <c r="H36" s="19"/>
      <c r="I36" s="136" t="n">
        <v>0.15</v>
      </c>
      <c r="J36" s="135" t="n">
        <f aca="false">0</f>
        <v>0</v>
      </c>
      <c r="K36" s="19"/>
      <c r="L36" s="44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</row>
    <row r="37" s="26" customFormat="true" ht="14.4" hidden="true" customHeight="true" outlineLevel="0" collapsed="false">
      <c r="A37" s="19"/>
      <c r="B37" s="25"/>
      <c r="C37" s="19"/>
      <c r="D37" s="19"/>
      <c r="E37" s="119" t="s">
        <v>40</v>
      </c>
      <c r="F37" s="135" t="n">
        <f aca="false">ROUND((SUM(BI133:BI447)),  2)</f>
        <v>0</v>
      </c>
      <c r="G37" s="19"/>
      <c r="H37" s="19"/>
      <c r="I37" s="136" t="n">
        <v>0</v>
      </c>
      <c r="J37" s="135" t="n">
        <f aca="false">0</f>
        <v>0</v>
      </c>
      <c r="K37" s="19"/>
      <c r="L37" s="44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</row>
    <row r="38" s="26" customFormat="true" ht="6.95" hidden="false" customHeight="true" outlineLevel="0" collapsed="false">
      <c r="A38" s="19"/>
      <c r="B38" s="25"/>
      <c r="C38" s="19"/>
      <c r="D38" s="19"/>
      <c r="E38" s="19"/>
      <c r="F38" s="19"/>
      <c r="G38" s="19"/>
      <c r="H38" s="19"/>
      <c r="I38" s="19"/>
      <c r="J38" s="19"/>
      <c r="K38" s="19"/>
      <c r="L38" s="44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</row>
    <row r="39" s="26" customFormat="true" ht="25.45" hidden="false" customHeight="true" outlineLevel="0" collapsed="false">
      <c r="A39" s="19"/>
      <c r="B39" s="25"/>
      <c r="C39" s="137"/>
      <c r="D39" s="138" t="s">
        <v>41</v>
      </c>
      <c r="E39" s="139"/>
      <c r="F39" s="139"/>
      <c r="G39" s="140" t="s">
        <v>42</v>
      </c>
      <c r="H39" s="141" t="s">
        <v>43</v>
      </c>
      <c r="I39" s="139"/>
      <c r="J39" s="142" t="n">
        <f aca="false">SUM(J30:J37)</f>
        <v>2452258.32</v>
      </c>
      <c r="K39" s="143"/>
      <c r="L39" s="44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</row>
    <row r="40" s="26" customFormat="true" ht="14.4" hidden="false" customHeight="true" outlineLevel="0" collapsed="false">
      <c r="A40" s="19"/>
      <c r="B40" s="25"/>
      <c r="C40" s="19"/>
      <c r="D40" s="19"/>
      <c r="E40" s="19"/>
      <c r="F40" s="19"/>
      <c r="G40" s="19"/>
      <c r="H40" s="19"/>
      <c r="I40" s="19"/>
      <c r="J40" s="19"/>
      <c r="K40" s="19"/>
      <c r="L40" s="44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</row>
    <row r="41" customFormat="false" ht="14.4" hidden="false" customHeight="true" outlineLevel="0" collapsed="false">
      <c r="B41" s="6"/>
      <c r="L41" s="6"/>
    </row>
    <row r="42" customFormat="false" ht="14.4" hidden="false" customHeight="true" outlineLevel="0" collapsed="false">
      <c r="B42" s="6"/>
      <c r="L42" s="6"/>
    </row>
    <row r="43" customFormat="false" ht="14.4" hidden="false" customHeight="true" outlineLevel="0" collapsed="false">
      <c r="B43" s="6"/>
      <c r="L43" s="6"/>
    </row>
    <row r="44" customFormat="false" ht="14.4" hidden="false" customHeight="true" outlineLevel="0" collapsed="false">
      <c r="B44" s="6"/>
      <c r="L44" s="6"/>
    </row>
    <row r="45" customFormat="false" ht="14.4" hidden="false" customHeight="true" outlineLevel="0" collapsed="false">
      <c r="B45" s="6"/>
      <c r="L45" s="6"/>
    </row>
    <row r="46" customFormat="false" ht="14.4" hidden="false" customHeight="true" outlineLevel="0" collapsed="false">
      <c r="B46" s="6"/>
      <c r="L46" s="6"/>
    </row>
    <row r="47" customFormat="false" ht="14.4" hidden="false" customHeight="true" outlineLevel="0" collapsed="false">
      <c r="B47" s="6"/>
      <c r="L47" s="6"/>
    </row>
    <row r="48" customFormat="false" ht="14.4" hidden="false" customHeight="true" outlineLevel="0" collapsed="false">
      <c r="B48" s="6"/>
      <c r="L48" s="6"/>
    </row>
    <row r="49" customFormat="false" ht="14.4" hidden="false" customHeight="true" outlineLevel="0" collapsed="false">
      <c r="B49" s="6"/>
      <c r="L49" s="6"/>
    </row>
    <row r="50" s="26" customFormat="true" ht="14.4" hidden="false" customHeight="true" outlineLevel="0" collapsed="false">
      <c r="B50" s="44"/>
      <c r="D50" s="144" t="s">
        <v>44</v>
      </c>
      <c r="E50" s="145"/>
      <c r="F50" s="145"/>
      <c r="G50" s="144" t="s">
        <v>45</v>
      </c>
      <c r="H50" s="145"/>
      <c r="I50" s="145"/>
      <c r="J50" s="145"/>
      <c r="K50" s="145"/>
      <c r="L50" s="44"/>
    </row>
    <row r="51" customFormat="false" ht="12.8" hidden="false" customHeight="false" outlineLevel="0" collapsed="false">
      <c r="B51" s="6"/>
      <c r="L51" s="6"/>
    </row>
    <row r="52" customFormat="false" ht="12.8" hidden="false" customHeight="false" outlineLevel="0" collapsed="false">
      <c r="B52" s="6"/>
      <c r="L52" s="6"/>
    </row>
    <row r="53" customFormat="false" ht="12.8" hidden="false" customHeight="false" outlineLevel="0" collapsed="false">
      <c r="B53" s="6"/>
      <c r="L53" s="6"/>
    </row>
    <row r="54" customFormat="false" ht="12.8" hidden="false" customHeight="false" outlineLevel="0" collapsed="false">
      <c r="B54" s="6"/>
      <c r="L54" s="6"/>
    </row>
    <row r="55" customFormat="false" ht="12.8" hidden="false" customHeight="false" outlineLevel="0" collapsed="false">
      <c r="B55" s="6"/>
      <c r="L55" s="6"/>
    </row>
    <row r="56" customFormat="false" ht="12.8" hidden="false" customHeight="false" outlineLevel="0" collapsed="false">
      <c r="B56" s="6"/>
      <c r="L56" s="6"/>
    </row>
    <row r="57" customFormat="false" ht="12.8" hidden="false" customHeight="false" outlineLevel="0" collapsed="false">
      <c r="B57" s="6"/>
      <c r="L57" s="6"/>
    </row>
    <row r="58" customFormat="false" ht="12.8" hidden="false" customHeight="false" outlineLevel="0" collapsed="false">
      <c r="B58" s="6"/>
      <c r="L58" s="6"/>
    </row>
    <row r="59" customFormat="false" ht="12.8" hidden="false" customHeight="false" outlineLevel="0" collapsed="false">
      <c r="B59" s="6"/>
      <c r="L59" s="6"/>
    </row>
    <row r="60" customFormat="false" ht="12.8" hidden="false" customHeight="false" outlineLevel="0" collapsed="false">
      <c r="B60" s="6"/>
      <c r="L60" s="6"/>
    </row>
    <row r="61" s="26" customFormat="true" ht="12.8" hidden="false" customHeight="false" outlineLevel="0" collapsed="false">
      <c r="A61" s="19"/>
      <c r="B61" s="25"/>
      <c r="C61" s="19"/>
      <c r="D61" s="146" t="s">
        <v>46</v>
      </c>
      <c r="E61" s="147"/>
      <c r="F61" s="148" t="s">
        <v>47</v>
      </c>
      <c r="G61" s="146" t="s">
        <v>46</v>
      </c>
      <c r="H61" s="147"/>
      <c r="I61" s="147"/>
      <c r="J61" s="149" t="s">
        <v>47</v>
      </c>
      <c r="K61" s="147"/>
      <c r="L61" s="44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</row>
    <row r="62" customFormat="false" ht="12.8" hidden="false" customHeight="false" outlineLevel="0" collapsed="false">
      <c r="B62" s="6"/>
      <c r="L62" s="6"/>
    </row>
    <row r="63" customFormat="false" ht="12.8" hidden="false" customHeight="false" outlineLevel="0" collapsed="false">
      <c r="B63" s="6"/>
      <c r="L63" s="6"/>
    </row>
    <row r="64" customFormat="false" ht="12.8" hidden="false" customHeight="false" outlineLevel="0" collapsed="false">
      <c r="B64" s="6"/>
      <c r="L64" s="6"/>
    </row>
    <row r="65" s="26" customFormat="true" ht="12.8" hidden="false" customHeight="false" outlineLevel="0" collapsed="false">
      <c r="A65" s="19"/>
      <c r="B65" s="25"/>
      <c r="C65" s="19"/>
      <c r="D65" s="144" t="s">
        <v>48</v>
      </c>
      <c r="E65" s="150"/>
      <c r="F65" s="150"/>
      <c r="G65" s="144" t="s">
        <v>49</v>
      </c>
      <c r="H65" s="150"/>
      <c r="I65" s="150"/>
      <c r="J65" s="150"/>
      <c r="K65" s="150"/>
      <c r="L65" s="44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</row>
    <row r="66" customFormat="false" ht="12.8" hidden="false" customHeight="false" outlineLevel="0" collapsed="false">
      <c r="B66" s="6"/>
      <c r="L66" s="6"/>
    </row>
    <row r="67" customFormat="false" ht="12.8" hidden="false" customHeight="false" outlineLevel="0" collapsed="false">
      <c r="B67" s="6"/>
      <c r="L67" s="6"/>
    </row>
    <row r="68" customFormat="false" ht="12.8" hidden="false" customHeight="false" outlineLevel="0" collapsed="false">
      <c r="B68" s="6"/>
      <c r="L68" s="6"/>
    </row>
    <row r="69" customFormat="false" ht="12.8" hidden="false" customHeight="false" outlineLevel="0" collapsed="false">
      <c r="B69" s="6"/>
      <c r="L69" s="6"/>
    </row>
    <row r="70" customFormat="false" ht="12.8" hidden="false" customHeight="false" outlineLevel="0" collapsed="false">
      <c r="B70" s="6"/>
      <c r="L70" s="6"/>
    </row>
    <row r="71" customFormat="false" ht="12.8" hidden="false" customHeight="false" outlineLevel="0" collapsed="false">
      <c r="B71" s="6"/>
      <c r="L71" s="6"/>
    </row>
    <row r="72" customFormat="false" ht="12.8" hidden="false" customHeight="false" outlineLevel="0" collapsed="false">
      <c r="B72" s="6"/>
      <c r="L72" s="6"/>
    </row>
    <row r="73" customFormat="false" ht="12.8" hidden="false" customHeight="false" outlineLevel="0" collapsed="false">
      <c r="B73" s="6"/>
      <c r="L73" s="6"/>
    </row>
    <row r="74" customFormat="false" ht="12.8" hidden="false" customHeight="false" outlineLevel="0" collapsed="false">
      <c r="B74" s="6"/>
      <c r="L74" s="6"/>
    </row>
    <row r="75" customFormat="false" ht="12.8" hidden="false" customHeight="false" outlineLevel="0" collapsed="false">
      <c r="B75" s="6"/>
      <c r="L75" s="6"/>
    </row>
    <row r="76" s="26" customFormat="true" ht="12.8" hidden="false" customHeight="false" outlineLevel="0" collapsed="false">
      <c r="A76" s="19"/>
      <c r="B76" s="25"/>
      <c r="C76" s="19"/>
      <c r="D76" s="146" t="s">
        <v>46</v>
      </c>
      <c r="E76" s="147"/>
      <c r="F76" s="148" t="s">
        <v>47</v>
      </c>
      <c r="G76" s="146" t="s">
        <v>46</v>
      </c>
      <c r="H76" s="147"/>
      <c r="I76" s="147"/>
      <c r="J76" s="149" t="s">
        <v>47</v>
      </c>
      <c r="K76" s="147"/>
      <c r="L76" s="44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</row>
    <row r="77" s="26" customFormat="true" ht="14.4" hidden="false" customHeight="true" outlineLevel="0" collapsed="false">
      <c r="A77" s="19"/>
      <c r="B77" s="151"/>
      <c r="C77" s="152"/>
      <c r="D77" s="152"/>
      <c r="E77" s="152"/>
      <c r="F77" s="152"/>
      <c r="G77" s="152"/>
      <c r="H77" s="152"/>
      <c r="I77" s="152"/>
      <c r="J77" s="152"/>
      <c r="K77" s="152"/>
      <c r="L77" s="44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</row>
    <row r="81" s="26" customFormat="true" ht="6.95" hidden="false" customHeight="true" outlineLevel="0" collapsed="false">
      <c r="A81" s="19"/>
      <c r="B81" s="153"/>
      <c r="C81" s="154"/>
      <c r="D81" s="154"/>
      <c r="E81" s="154"/>
      <c r="F81" s="154"/>
      <c r="G81" s="154"/>
      <c r="H81" s="154"/>
      <c r="I81" s="154"/>
      <c r="J81" s="154"/>
      <c r="K81" s="154"/>
      <c r="L81" s="44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</row>
    <row r="82" s="26" customFormat="true" ht="24.95" hidden="false" customHeight="true" outlineLevel="0" collapsed="false">
      <c r="A82" s="19"/>
      <c r="B82" s="20"/>
      <c r="C82" s="9" t="s">
        <v>92</v>
      </c>
      <c r="D82" s="21"/>
      <c r="E82" s="21"/>
      <c r="F82" s="21"/>
      <c r="G82" s="21"/>
      <c r="H82" s="21"/>
      <c r="I82" s="21"/>
      <c r="J82" s="21"/>
      <c r="K82" s="21"/>
      <c r="L82" s="44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</row>
    <row r="83" s="26" customFormat="true" ht="6.95" hidden="false" customHeight="true" outlineLevel="0" collapsed="false">
      <c r="A83" s="19"/>
      <c r="B83" s="20"/>
      <c r="C83" s="21"/>
      <c r="D83" s="21"/>
      <c r="E83" s="21"/>
      <c r="F83" s="21"/>
      <c r="G83" s="21"/>
      <c r="H83" s="21"/>
      <c r="I83" s="21"/>
      <c r="J83" s="21"/>
      <c r="K83" s="21"/>
      <c r="L83" s="44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</row>
    <row r="84" s="26" customFormat="true" ht="12" hidden="false" customHeight="true" outlineLevel="0" collapsed="false">
      <c r="A84" s="19"/>
      <c r="B84" s="20"/>
      <c r="C84" s="15" t="s">
        <v>13</v>
      </c>
      <c r="D84" s="21"/>
      <c r="E84" s="21"/>
      <c r="F84" s="21"/>
      <c r="G84" s="21"/>
      <c r="H84" s="21"/>
      <c r="I84" s="21"/>
      <c r="J84" s="21"/>
      <c r="K84" s="21"/>
      <c r="L84" s="44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</row>
    <row r="85" s="26" customFormat="true" ht="16.5" hidden="false" customHeight="true" outlineLevel="0" collapsed="false">
      <c r="A85" s="19"/>
      <c r="B85" s="20"/>
      <c r="C85" s="21"/>
      <c r="D85" s="21"/>
      <c r="E85" s="155" t="str">
        <f aca="false">E7</f>
        <v>Přístavba komunitního centra Lukáš</v>
      </c>
      <c r="F85" s="155"/>
      <c r="G85" s="155"/>
      <c r="H85" s="155"/>
      <c r="I85" s="21"/>
      <c r="J85" s="21"/>
      <c r="K85" s="21"/>
      <c r="L85" s="44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</row>
    <row r="86" s="26" customFormat="true" ht="12" hidden="false" customHeight="true" outlineLevel="0" collapsed="false">
      <c r="A86" s="19"/>
      <c r="B86" s="20"/>
      <c r="C86" s="15" t="s">
        <v>89</v>
      </c>
      <c r="D86" s="21"/>
      <c r="E86" s="21"/>
      <c r="F86" s="21"/>
      <c r="G86" s="21"/>
      <c r="H86" s="21"/>
      <c r="I86" s="21"/>
      <c r="J86" s="21"/>
      <c r="K86" s="21"/>
      <c r="L86" s="44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</row>
    <row r="87" s="26" customFormat="true" ht="16.5" hidden="false" customHeight="true" outlineLevel="0" collapsed="false">
      <c r="A87" s="19"/>
      <c r="B87" s="20"/>
      <c r="C87" s="21"/>
      <c r="D87" s="21"/>
      <c r="E87" s="59" t="str">
        <f aca="false">E9</f>
        <v>02 - zdravotechnika</v>
      </c>
      <c r="F87" s="59"/>
      <c r="G87" s="59"/>
      <c r="H87" s="59"/>
      <c r="I87" s="21"/>
      <c r="J87" s="21"/>
      <c r="K87" s="21"/>
      <c r="L87" s="44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</row>
    <row r="88" s="26" customFormat="true" ht="6.95" hidden="false" customHeight="true" outlineLevel="0" collapsed="false">
      <c r="A88" s="19"/>
      <c r="B88" s="20"/>
      <c r="C88" s="21"/>
      <c r="D88" s="21"/>
      <c r="E88" s="21"/>
      <c r="F88" s="21"/>
      <c r="G88" s="21"/>
      <c r="H88" s="21"/>
      <c r="I88" s="21"/>
      <c r="J88" s="21"/>
      <c r="K88" s="21"/>
      <c r="L88" s="44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</row>
    <row r="89" s="26" customFormat="true" ht="12" hidden="false" customHeight="true" outlineLevel="0" collapsed="false">
      <c r="A89" s="19"/>
      <c r="B89" s="20"/>
      <c r="C89" s="15" t="s">
        <v>17</v>
      </c>
      <c r="D89" s="21"/>
      <c r="E89" s="21"/>
      <c r="F89" s="16" t="str">
        <f aca="false">F12</f>
        <v>Trávníčkova 1746, Praha 5</v>
      </c>
      <c r="G89" s="21"/>
      <c r="H89" s="21"/>
      <c r="I89" s="15" t="s">
        <v>19</v>
      </c>
      <c r="J89" s="156" t="str">
        <f aca="false">IF(J12="","",J12)</f>
        <v>23. 9. 2020</v>
      </c>
      <c r="K89" s="21"/>
      <c r="L89" s="44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</row>
    <row r="90" s="26" customFormat="true" ht="6.95" hidden="false" customHeight="true" outlineLevel="0" collapsed="false">
      <c r="A90" s="19"/>
      <c r="B90" s="20"/>
      <c r="C90" s="21"/>
      <c r="D90" s="21"/>
      <c r="E90" s="21"/>
      <c r="F90" s="21"/>
      <c r="G90" s="21"/>
      <c r="H90" s="21"/>
      <c r="I90" s="21"/>
      <c r="J90" s="21"/>
      <c r="K90" s="21"/>
      <c r="L90" s="44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</row>
    <row r="91" s="26" customFormat="true" ht="15.15" hidden="false" customHeight="true" outlineLevel="0" collapsed="false">
      <c r="A91" s="19"/>
      <c r="B91" s="20"/>
      <c r="C91" s="15" t="s">
        <v>21</v>
      </c>
      <c r="D91" s="21"/>
      <c r="E91" s="21"/>
      <c r="F91" s="16" t="str">
        <f aca="false">E15</f>
        <v>Městská část Praha 13, Sluneční nám. 2580/13</v>
      </c>
      <c r="G91" s="21"/>
      <c r="H91" s="21"/>
      <c r="I91" s="15" t="s">
        <v>27</v>
      </c>
      <c r="J91" s="157" t="str">
        <f aca="false">E21</f>
        <v> </v>
      </c>
      <c r="K91" s="21"/>
      <c r="L91" s="44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</row>
    <row r="92" s="26" customFormat="true" ht="15.15" hidden="false" customHeight="true" outlineLevel="0" collapsed="false">
      <c r="A92" s="19"/>
      <c r="B92" s="20"/>
      <c r="C92" s="15" t="s">
        <v>25</v>
      </c>
      <c r="D92" s="21"/>
      <c r="E92" s="21"/>
      <c r="F92" s="16" t="str">
        <f aca="false">IF(E18="","",E18)</f>
        <v> </v>
      </c>
      <c r="G92" s="21"/>
      <c r="H92" s="21"/>
      <c r="I92" s="15" t="s">
        <v>29</v>
      </c>
      <c r="J92" s="157" t="str">
        <f aca="false">E24</f>
        <v> </v>
      </c>
      <c r="K92" s="21"/>
      <c r="L92" s="44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</row>
    <row r="93" s="26" customFormat="true" ht="10.3" hidden="false" customHeight="true" outlineLevel="0" collapsed="false">
      <c r="A93" s="19"/>
      <c r="B93" s="20"/>
      <c r="C93" s="21"/>
      <c r="D93" s="21"/>
      <c r="E93" s="21"/>
      <c r="F93" s="21"/>
      <c r="G93" s="21"/>
      <c r="H93" s="21"/>
      <c r="I93" s="21"/>
      <c r="J93" s="21"/>
      <c r="K93" s="21"/>
      <c r="L93" s="44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</row>
    <row r="94" s="26" customFormat="true" ht="29.3" hidden="false" customHeight="true" outlineLevel="0" collapsed="false">
      <c r="A94" s="19"/>
      <c r="B94" s="20"/>
      <c r="C94" s="158" t="s">
        <v>93</v>
      </c>
      <c r="D94" s="159"/>
      <c r="E94" s="159"/>
      <c r="F94" s="159"/>
      <c r="G94" s="159"/>
      <c r="H94" s="159"/>
      <c r="I94" s="159"/>
      <c r="J94" s="160" t="s">
        <v>94</v>
      </c>
      <c r="K94" s="159"/>
      <c r="L94" s="44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</row>
    <row r="95" s="26" customFormat="true" ht="10.3" hidden="false" customHeight="true" outlineLevel="0" collapsed="false">
      <c r="A95" s="19"/>
      <c r="B95" s="20"/>
      <c r="C95" s="21"/>
      <c r="D95" s="21"/>
      <c r="E95" s="21"/>
      <c r="F95" s="21"/>
      <c r="G95" s="21"/>
      <c r="H95" s="21"/>
      <c r="I95" s="21"/>
      <c r="J95" s="21"/>
      <c r="K95" s="21"/>
      <c r="L95" s="44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</row>
    <row r="96" s="26" customFormat="true" ht="22.8" hidden="false" customHeight="true" outlineLevel="0" collapsed="false">
      <c r="A96" s="19"/>
      <c r="B96" s="20"/>
      <c r="C96" s="161" t="s">
        <v>95</v>
      </c>
      <c r="D96" s="21"/>
      <c r="E96" s="21"/>
      <c r="F96" s="21"/>
      <c r="G96" s="21"/>
      <c r="H96" s="21"/>
      <c r="I96" s="21"/>
      <c r="J96" s="162" t="n">
        <f aca="false">J133</f>
        <v>2026659.77</v>
      </c>
      <c r="K96" s="21"/>
      <c r="L96" s="44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U96" s="3" t="s">
        <v>96</v>
      </c>
    </row>
    <row r="97" s="163" customFormat="true" ht="24.95" hidden="false" customHeight="true" outlineLevel="0" collapsed="false">
      <c r="B97" s="164"/>
      <c r="C97" s="165"/>
      <c r="D97" s="166" t="s">
        <v>405</v>
      </c>
      <c r="E97" s="167"/>
      <c r="F97" s="167"/>
      <c r="G97" s="167"/>
      <c r="H97" s="167"/>
      <c r="I97" s="167"/>
      <c r="J97" s="168" t="n">
        <f aca="false">J134</f>
        <v>292597.95</v>
      </c>
      <c r="K97" s="165"/>
      <c r="L97" s="169"/>
    </row>
    <row r="98" s="170" customFormat="true" ht="19.95" hidden="false" customHeight="true" outlineLevel="0" collapsed="false">
      <c r="B98" s="171"/>
      <c r="C98" s="172"/>
      <c r="D98" s="173" t="s">
        <v>406</v>
      </c>
      <c r="E98" s="174"/>
      <c r="F98" s="174"/>
      <c r="G98" s="174"/>
      <c r="H98" s="174"/>
      <c r="I98" s="174"/>
      <c r="J98" s="175" t="n">
        <f aca="false">J135</f>
        <v>181108.32</v>
      </c>
      <c r="K98" s="172"/>
      <c r="L98" s="176"/>
    </row>
    <row r="99" s="170" customFormat="true" ht="19.95" hidden="false" customHeight="true" outlineLevel="0" collapsed="false">
      <c r="B99" s="171"/>
      <c r="C99" s="172"/>
      <c r="D99" s="173" t="s">
        <v>407</v>
      </c>
      <c r="E99" s="174"/>
      <c r="F99" s="174"/>
      <c r="G99" s="174"/>
      <c r="H99" s="174"/>
      <c r="I99" s="174"/>
      <c r="J99" s="175" t="n">
        <f aca="false">J189</f>
        <v>73940</v>
      </c>
      <c r="K99" s="172"/>
      <c r="L99" s="176"/>
    </row>
    <row r="100" s="170" customFormat="true" ht="19.95" hidden="false" customHeight="true" outlineLevel="0" collapsed="false">
      <c r="B100" s="171"/>
      <c r="C100" s="172"/>
      <c r="D100" s="173" t="s">
        <v>408</v>
      </c>
      <c r="E100" s="174"/>
      <c r="F100" s="174"/>
      <c r="G100" s="174"/>
      <c r="H100" s="174"/>
      <c r="I100" s="174"/>
      <c r="J100" s="175" t="n">
        <f aca="false">J194</f>
        <v>10684.8</v>
      </c>
      <c r="K100" s="172"/>
      <c r="L100" s="176"/>
    </row>
    <row r="101" s="170" customFormat="true" ht="19.95" hidden="false" customHeight="true" outlineLevel="0" collapsed="false">
      <c r="B101" s="171"/>
      <c r="C101" s="172"/>
      <c r="D101" s="173" t="s">
        <v>409</v>
      </c>
      <c r="E101" s="174"/>
      <c r="F101" s="174"/>
      <c r="G101" s="174"/>
      <c r="H101" s="174"/>
      <c r="I101" s="174"/>
      <c r="J101" s="175" t="n">
        <f aca="false">J202</f>
        <v>14562.9</v>
      </c>
      <c r="K101" s="172"/>
      <c r="L101" s="176"/>
    </row>
    <row r="102" s="170" customFormat="true" ht="19.95" hidden="false" customHeight="true" outlineLevel="0" collapsed="false">
      <c r="B102" s="171"/>
      <c r="C102" s="172"/>
      <c r="D102" s="173" t="s">
        <v>410</v>
      </c>
      <c r="E102" s="174"/>
      <c r="F102" s="174"/>
      <c r="G102" s="174"/>
      <c r="H102" s="174"/>
      <c r="I102" s="174"/>
      <c r="J102" s="175" t="n">
        <f aca="false">J221</f>
        <v>6880</v>
      </c>
      <c r="K102" s="172"/>
      <c r="L102" s="176"/>
    </row>
    <row r="103" s="170" customFormat="true" ht="19.95" hidden="false" customHeight="true" outlineLevel="0" collapsed="false">
      <c r="B103" s="171"/>
      <c r="C103" s="172"/>
      <c r="D103" s="173" t="s">
        <v>411</v>
      </c>
      <c r="E103" s="174"/>
      <c r="F103" s="174"/>
      <c r="G103" s="174"/>
      <c r="H103" s="174"/>
      <c r="I103" s="174"/>
      <c r="J103" s="175" t="n">
        <f aca="false">J224</f>
        <v>5421.93</v>
      </c>
      <c r="K103" s="172"/>
      <c r="L103" s="176"/>
    </row>
    <row r="104" s="163" customFormat="true" ht="24.95" hidden="false" customHeight="true" outlineLevel="0" collapsed="false">
      <c r="B104" s="164"/>
      <c r="C104" s="165"/>
      <c r="D104" s="166" t="s">
        <v>97</v>
      </c>
      <c r="E104" s="167"/>
      <c r="F104" s="167"/>
      <c r="G104" s="167"/>
      <c r="H104" s="167"/>
      <c r="I104" s="167"/>
      <c r="J104" s="168" t="n">
        <f aca="false">J233</f>
        <v>1691421.82</v>
      </c>
      <c r="K104" s="165"/>
      <c r="L104" s="169"/>
    </row>
    <row r="105" s="170" customFormat="true" ht="19.95" hidden="false" customHeight="true" outlineLevel="0" collapsed="false">
      <c r="B105" s="171"/>
      <c r="C105" s="172"/>
      <c r="D105" s="173" t="s">
        <v>98</v>
      </c>
      <c r="E105" s="174"/>
      <c r="F105" s="174"/>
      <c r="G105" s="174"/>
      <c r="H105" s="174"/>
      <c r="I105" s="174"/>
      <c r="J105" s="175" t="n">
        <f aca="false">J234</f>
        <v>66541.42</v>
      </c>
      <c r="K105" s="172"/>
      <c r="L105" s="176"/>
    </row>
    <row r="106" s="170" customFormat="true" ht="19.95" hidden="false" customHeight="true" outlineLevel="0" collapsed="false">
      <c r="B106" s="171"/>
      <c r="C106" s="172"/>
      <c r="D106" s="173" t="s">
        <v>412</v>
      </c>
      <c r="E106" s="174"/>
      <c r="F106" s="174"/>
      <c r="G106" s="174"/>
      <c r="H106" s="174"/>
      <c r="I106" s="174"/>
      <c r="J106" s="175" t="n">
        <f aca="false">J255</f>
        <v>434342.8</v>
      </c>
      <c r="K106" s="172"/>
      <c r="L106" s="176"/>
    </row>
    <row r="107" s="170" customFormat="true" ht="19.95" hidden="false" customHeight="true" outlineLevel="0" collapsed="false">
      <c r="B107" s="171"/>
      <c r="C107" s="172"/>
      <c r="D107" s="173" t="s">
        <v>413</v>
      </c>
      <c r="E107" s="174"/>
      <c r="F107" s="174"/>
      <c r="G107" s="174"/>
      <c r="H107" s="174"/>
      <c r="I107" s="174"/>
      <c r="J107" s="175" t="n">
        <f aca="false">J298</f>
        <v>421858.77</v>
      </c>
      <c r="K107" s="172"/>
      <c r="L107" s="176"/>
    </row>
    <row r="108" s="170" customFormat="true" ht="19.95" hidden="false" customHeight="true" outlineLevel="0" collapsed="false">
      <c r="B108" s="171"/>
      <c r="C108" s="172"/>
      <c r="D108" s="173" t="s">
        <v>414</v>
      </c>
      <c r="E108" s="174"/>
      <c r="F108" s="174"/>
      <c r="G108" s="174"/>
      <c r="H108" s="174"/>
      <c r="I108" s="174"/>
      <c r="J108" s="175" t="n">
        <f aca="false">J372</f>
        <v>611351.75</v>
      </c>
      <c r="K108" s="172"/>
      <c r="L108" s="176"/>
    </row>
    <row r="109" s="170" customFormat="true" ht="19.95" hidden="false" customHeight="true" outlineLevel="0" collapsed="false">
      <c r="B109" s="171"/>
      <c r="C109" s="172"/>
      <c r="D109" s="173" t="s">
        <v>415</v>
      </c>
      <c r="E109" s="174"/>
      <c r="F109" s="174"/>
      <c r="G109" s="174"/>
      <c r="H109" s="174"/>
      <c r="I109" s="174"/>
      <c r="J109" s="175" t="n">
        <f aca="false">J429</f>
        <v>135527.08</v>
      </c>
      <c r="K109" s="172"/>
      <c r="L109" s="176"/>
    </row>
    <row r="110" s="170" customFormat="true" ht="19.95" hidden="false" customHeight="true" outlineLevel="0" collapsed="false">
      <c r="B110" s="171"/>
      <c r="C110" s="172"/>
      <c r="D110" s="173" t="s">
        <v>99</v>
      </c>
      <c r="E110" s="174"/>
      <c r="F110" s="174"/>
      <c r="G110" s="174"/>
      <c r="H110" s="174"/>
      <c r="I110" s="174"/>
      <c r="J110" s="175" t="n">
        <f aca="false">J438</f>
        <v>21800</v>
      </c>
      <c r="K110" s="172"/>
      <c r="L110" s="176"/>
    </row>
    <row r="111" s="163" customFormat="true" ht="24.95" hidden="false" customHeight="true" outlineLevel="0" collapsed="false">
      <c r="B111" s="164"/>
      <c r="C111" s="165"/>
      <c r="D111" s="166" t="s">
        <v>103</v>
      </c>
      <c r="E111" s="167"/>
      <c r="F111" s="167"/>
      <c r="G111" s="167"/>
      <c r="H111" s="167"/>
      <c r="I111" s="167"/>
      <c r="J111" s="168" t="n">
        <f aca="false">J441</f>
        <v>32640</v>
      </c>
      <c r="K111" s="165"/>
      <c r="L111" s="169"/>
    </row>
    <row r="112" s="163" customFormat="true" ht="24.95" hidden="false" customHeight="true" outlineLevel="0" collapsed="false">
      <c r="B112" s="164"/>
      <c r="C112" s="165"/>
      <c r="D112" s="166" t="s">
        <v>104</v>
      </c>
      <c r="E112" s="167"/>
      <c r="F112" s="167"/>
      <c r="G112" s="167"/>
      <c r="H112" s="167"/>
      <c r="I112" s="167"/>
      <c r="J112" s="168" t="n">
        <f aca="false">J444</f>
        <v>10000</v>
      </c>
      <c r="K112" s="165"/>
      <c r="L112" s="169"/>
    </row>
    <row r="113" s="170" customFormat="true" ht="19.95" hidden="false" customHeight="true" outlineLevel="0" collapsed="false">
      <c r="B113" s="171"/>
      <c r="C113" s="172"/>
      <c r="D113" s="173" t="s">
        <v>105</v>
      </c>
      <c r="E113" s="174"/>
      <c r="F113" s="174"/>
      <c r="G113" s="174"/>
      <c r="H113" s="174"/>
      <c r="I113" s="174"/>
      <c r="J113" s="175" t="n">
        <f aca="false">J445</f>
        <v>10000</v>
      </c>
      <c r="K113" s="172"/>
      <c r="L113" s="176"/>
    </row>
    <row r="114" s="26" customFormat="true" ht="21.85" hidden="false" customHeight="true" outlineLevel="0" collapsed="false">
      <c r="A114" s="19"/>
      <c r="B114" s="20"/>
      <c r="C114" s="21"/>
      <c r="D114" s="21"/>
      <c r="E114" s="21"/>
      <c r="F114" s="21"/>
      <c r="G114" s="21"/>
      <c r="H114" s="21"/>
      <c r="I114" s="21"/>
      <c r="J114" s="21"/>
      <c r="K114" s="21"/>
      <c r="L114" s="44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</row>
    <row r="115" s="26" customFormat="true" ht="6.95" hidden="false" customHeight="true" outlineLevel="0" collapsed="false">
      <c r="A115" s="19"/>
      <c r="B115" s="47"/>
      <c r="C115" s="48"/>
      <c r="D115" s="48"/>
      <c r="E115" s="48"/>
      <c r="F115" s="48"/>
      <c r="G115" s="48"/>
      <c r="H115" s="48"/>
      <c r="I115" s="48"/>
      <c r="J115" s="48"/>
      <c r="K115" s="48"/>
      <c r="L115" s="44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</row>
    <row r="119" s="26" customFormat="true" ht="6.95" hidden="false" customHeight="true" outlineLevel="0" collapsed="false">
      <c r="A119" s="19"/>
      <c r="B119" s="49"/>
      <c r="C119" s="50"/>
      <c r="D119" s="50"/>
      <c r="E119" s="50"/>
      <c r="F119" s="50"/>
      <c r="G119" s="50"/>
      <c r="H119" s="50"/>
      <c r="I119" s="50"/>
      <c r="J119" s="50"/>
      <c r="K119" s="50"/>
      <c r="L119" s="44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</row>
    <row r="120" s="26" customFormat="true" ht="24.95" hidden="false" customHeight="true" outlineLevel="0" collapsed="false">
      <c r="A120" s="19"/>
      <c r="B120" s="20"/>
      <c r="C120" s="9" t="s">
        <v>107</v>
      </c>
      <c r="D120" s="21"/>
      <c r="E120" s="21"/>
      <c r="F120" s="21"/>
      <c r="G120" s="21"/>
      <c r="H120" s="21"/>
      <c r="I120" s="21"/>
      <c r="J120" s="21"/>
      <c r="K120" s="21"/>
      <c r="L120" s="44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</row>
    <row r="121" s="26" customFormat="true" ht="6.95" hidden="false" customHeight="true" outlineLevel="0" collapsed="false">
      <c r="A121" s="19"/>
      <c r="B121" s="20"/>
      <c r="C121" s="21"/>
      <c r="D121" s="21"/>
      <c r="E121" s="21"/>
      <c r="F121" s="21"/>
      <c r="G121" s="21"/>
      <c r="H121" s="21"/>
      <c r="I121" s="21"/>
      <c r="J121" s="21"/>
      <c r="K121" s="21"/>
      <c r="L121" s="44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</row>
    <row r="122" s="26" customFormat="true" ht="12" hidden="false" customHeight="true" outlineLevel="0" collapsed="false">
      <c r="A122" s="19"/>
      <c r="B122" s="20"/>
      <c r="C122" s="15" t="s">
        <v>13</v>
      </c>
      <c r="D122" s="21"/>
      <c r="E122" s="21"/>
      <c r="F122" s="21"/>
      <c r="G122" s="21"/>
      <c r="H122" s="21"/>
      <c r="I122" s="21"/>
      <c r="J122" s="21"/>
      <c r="K122" s="21"/>
      <c r="L122" s="44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</row>
    <row r="123" s="26" customFormat="true" ht="16.5" hidden="false" customHeight="true" outlineLevel="0" collapsed="false">
      <c r="A123" s="19"/>
      <c r="B123" s="20"/>
      <c r="C123" s="21"/>
      <c r="D123" s="21"/>
      <c r="E123" s="155" t="str">
        <f aca="false">E7</f>
        <v>Přístavba komunitního centra Lukáš</v>
      </c>
      <c r="F123" s="155"/>
      <c r="G123" s="155"/>
      <c r="H123" s="155"/>
      <c r="I123" s="21"/>
      <c r="J123" s="21"/>
      <c r="K123" s="21"/>
      <c r="L123" s="44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</row>
    <row r="124" s="26" customFormat="true" ht="12" hidden="false" customHeight="true" outlineLevel="0" collapsed="false">
      <c r="A124" s="19"/>
      <c r="B124" s="20"/>
      <c r="C124" s="15" t="s">
        <v>89</v>
      </c>
      <c r="D124" s="21"/>
      <c r="E124" s="21"/>
      <c r="F124" s="21"/>
      <c r="G124" s="21"/>
      <c r="H124" s="21"/>
      <c r="I124" s="21"/>
      <c r="J124" s="21"/>
      <c r="K124" s="21"/>
      <c r="L124" s="44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</row>
    <row r="125" s="26" customFormat="true" ht="16.5" hidden="false" customHeight="true" outlineLevel="0" collapsed="false">
      <c r="A125" s="19"/>
      <c r="B125" s="20"/>
      <c r="C125" s="21"/>
      <c r="D125" s="21"/>
      <c r="E125" s="59" t="str">
        <f aca="false">E9</f>
        <v>02 - zdravotechnika</v>
      </c>
      <c r="F125" s="59"/>
      <c r="G125" s="59"/>
      <c r="H125" s="59"/>
      <c r="I125" s="21"/>
      <c r="J125" s="21"/>
      <c r="K125" s="21"/>
      <c r="L125" s="44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</row>
    <row r="126" s="26" customFormat="true" ht="6.95" hidden="false" customHeight="true" outlineLevel="0" collapsed="false">
      <c r="A126" s="19"/>
      <c r="B126" s="20"/>
      <c r="C126" s="21"/>
      <c r="D126" s="21"/>
      <c r="E126" s="21"/>
      <c r="F126" s="21"/>
      <c r="G126" s="21"/>
      <c r="H126" s="21"/>
      <c r="I126" s="21"/>
      <c r="J126" s="21"/>
      <c r="K126" s="21"/>
      <c r="L126" s="44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</row>
    <row r="127" s="26" customFormat="true" ht="12" hidden="false" customHeight="true" outlineLevel="0" collapsed="false">
      <c r="A127" s="19"/>
      <c r="B127" s="20"/>
      <c r="C127" s="15" t="s">
        <v>17</v>
      </c>
      <c r="D127" s="21"/>
      <c r="E127" s="21"/>
      <c r="F127" s="16" t="str">
        <f aca="false">F12</f>
        <v>Trávníčkova 1746, Praha 5</v>
      </c>
      <c r="G127" s="21"/>
      <c r="H127" s="21"/>
      <c r="I127" s="15" t="s">
        <v>19</v>
      </c>
      <c r="J127" s="156" t="str">
        <f aca="false">IF(J12="","",J12)</f>
        <v>23. 9. 2020</v>
      </c>
      <c r="K127" s="21"/>
      <c r="L127" s="44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</row>
    <row r="128" s="26" customFormat="true" ht="6.95" hidden="false" customHeight="true" outlineLevel="0" collapsed="false">
      <c r="A128" s="19"/>
      <c r="B128" s="20"/>
      <c r="C128" s="21"/>
      <c r="D128" s="21"/>
      <c r="E128" s="21"/>
      <c r="F128" s="21"/>
      <c r="G128" s="21"/>
      <c r="H128" s="21"/>
      <c r="I128" s="21"/>
      <c r="J128" s="21"/>
      <c r="K128" s="21"/>
      <c r="L128" s="44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</row>
    <row r="129" s="26" customFormat="true" ht="15.15" hidden="false" customHeight="true" outlineLevel="0" collapsed="false">
      <c r="A129" s="19"/>
      <c r="B129" s="20"/>
      <c r="C129" s="15" t="s">
        <v>21</v>
      </c>
      <c r="D129" s="21"/>
      <c r="E129" s="21"/>
      <c r="F129" s="16" t="str">
        <f aca="false">E15</f>
        <v>Městská část Praha 13, Sluneční nám. 2580/13</v>
      </c>
      <c r="G129" s="21"/>
      <c r="H129" s="21"/>
      <c r="I129" s="15" t="s">
        <v>27</v>
      </c>
      <c r="J129" s="157" t="str">
        <f aca="false">E21</f>
        <v> </v>
      </c>
      <c r="K129" s="21"/>
      <c r="L129" s="44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</row>
    <row r="130" s="26" customFormat="true" ht="15.15" hidden="false" customHeight="true" outlineLevel="0" collapsed="false">
      <c r="A130" s="19"/>
      <c r="B130" s="20"/>
      <c r="C130" s="15" t="s">
        <v>25</v>
      </c>
      <c r="D130" s="21"/>
      <c r="E130" s="21"/>
      <c r="F130" s="16" t="str">
        <f aca="false">IF(E18="","",E18)</f>
        <v> </v>
      </c>
      <c r="G130" s="21"/>
      <c r="H130" s="21"/>
      <c r="I130" s="15" t="s">
        <v>29</v>
      </c>
      <c r="J130" s="157" t="str">
        <f aca="false">E24</f>
        <v> </v>
      </c>
      <c r="K130" s="21"/>
      <c r="L130" s="44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</row>
    <row r="131" s="26" customFormat="true" ht="10.3" hidden="false" customHeight="true" outlineLevel="0" collapsed="false">
      <c r="A131" s="19"/>
      <c r="B131" s="20"/>
      <c r="C131" s="21"/>
      <c r="D131" s="21"/>
      <c r="E131" s="21"/>
      <c r="F131" s="21"/>
      <c r="G131" s="21"/>
      <c r="H131" s="21"/>
      <c r="I131" s="21"/>
      <c r="J131" s="21"/>
      <c r="K131" s="21"/>
      <c r="L131" s="44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</row>
    <row r="132" s="183" customFormat="true" ht="29.3" hidden="false" customHeight="true" outlineLevel="0" collapsed="false">
      <c r="A132" s="177"/>
      <c r="B132" s="178"/>
      <c r="C132" s="179" t="s">
        <v>108</v>
      </c>
      <c r="D132" s="180" t="s">
        <v>56</v>
      </c>
      <c r="E132" s="180" t="s">
        <v>52</v>
      </c>
      <c r="F132" s="180" t="s">
        <v>53</v>
      </c>
      <c r="G132" s="180" t="s">
        <v>109</v>
      </c>
      <c r="H132" s="180" t="s">
        <v>110</v>
      </c>
      <c r="I132" s="180" t="s">
        <v>111</v>
      </c>
      <c r="J132" s="180" t="s">
        <v>94</v>
      </c>
      <c r="K132" s="181" t="s">
        <v>112</v>
      </c>
      <c r="L132" s="182"/>
      <c r="M132" s="77"/>
      <c r="N132" s="78" t="s">
        <v>35</v>
      </c>
      <c r="O132" s="78" t="s">
        <v>113</v>
      </c>
      <c r="P132" s="78" t="s">
        <v>114</v>
      </c>
      <c r="Q132" s="78" t="s">
        <v>115</v>
      </c>
      <c r="R132" s="78" t="s">
        <v>116</v>
      </c>
      <c r="S132" s="78" t="s">
        <v>117</v>
      </c>
      <c r="T132" s="79" t="s">
        <v>118</v>
      </c>
      <c r="U132" s="177"/>
      <c r="V132" s="177"/>
      <c r="W132" s="177"/>
      <c r="X132" s="177"/>
      <c r="Y132" s="177"/>
      <c r="Z132" s="177"/>
      <c r="AA132" s="177"/>
      <c r="AB132" s="177"/>
      <c r="AC132" s="177"/>
      <c r="AD132" s="177"/>
      <c r="AE132" s="177"/>
    </row>
    <row r="133" s="26" customFormat="true" ht="22.8" hidden="false" customHeight="true" outlineLevel="0" collapsed="false">
      <c r="A133" s="19"/>
      <c r="B133" s="20"/>
      <c r="C133" s="85" t="s">
        <v>119</v>
      </c>
      <c r="D133" s="21"/>
      <c r="E133" s="21"/>
      <c r="F133" s="21"/>
      <c r="G133" s="21"/>
      <c r="H133" s="21"/>
      <c r="I133" s="21"/>
      <c r="J133" s="184" t="n">
        <f aca="false">BK133</f>
        <v>2026659.77</v>
      </c>
      <c r="K133" s="21"/>
      <c r="L133" s="25"/>
      <c r="M133" s="80"/>
      <c r="N133" s="185"/>
      <c r="O133" s="81"/>
      <c r="P133" s="186" t="n">
        <f aca="false">P134+P233+P441+P444</f>
        <v>1440.650834</v>
      </c>
      <c r="Q133" s="81"/>
      <c r="R133" s="186" t="n">
        <f aca="false">R134+R233+R441+R444</f>
        <v>99.60635</v>
      </c>
      <c r="S133" s="81"/>
      <c r="T133" s="187" t="n">
        <f aca="false">T134+T233+T441+T444</f>
        <v>0.14</v>
      </c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T133" s="3" t="s">
        <v>70</v>
      </c>
      <c r="AU133" s="3" t="s">
        <v>96</v>
      </c>
      <c r="BK133" s="188" t="n">
        <f aca="false">BK134+BK233+BK441+BK444</f>
        <v>2026659.77</v>
      </c>
    </row>
    <row r="134" s="189" customFormat="true" ht="25.9" hidden="false" customHeight="true" outlineLevel="0" collapsed="false">
      <c r="B134" s="190"/>
      <c r="C134" s="191"/>
      <c r="D134" s="192" t="s">
        <v>70</v>
      </c>
      <c r="E134" s="193" t="s">
        <v>416</v>
      </c>
      <c r="F134" s="193" t="s">
        <v>417</v>
      </c>
      <c r="G134" s="191"/>
      <c r="H134" s="191"/>
      <c r="I134" s="191"/>
      <c r="J134" s="194" t="n">
        <f aca="false">BK134</f>
        <v>292597.95</v>
      </c>
      <c r="K134" s="191"/>
      <c r="L134" s="195"/>
      <c r="M134" s="196"/>
      <c r="N134" s="197"/>
      <c r="O134" s="197"/>
      <c r="P134" s="198" t="n">
        <f aca="false">P135+P189+P194+P202+P221+P224</f>
        <v>224.257937</v>
      </c>
      <c r="Q134" s="197"/>
      <c r="R134" s="198" t="n">
        <f aca="false">R135+R189+R194+R202+R221+R224</f>
        <v>95.73572</v>
      </c>
      <c r="S134" s="197"/>
      <c r="T134" s="199" t="n">
        <f aca="false">T135+T189+T194+T202+T221+T224</f>
        <v>0.14</v>
      </c>
      <c r="AR134" s="200" t="s">
        <v>79</v>
      </c>
      <c r="AT134" s="201" t="s">
        <v>70</v>
      </c>
      <c r="AU134" s="201" t="s">
        <v>71</v>
      </c>
      <c r="AY134" s="200" t="s">
        <v>122</v>
      </c>
      <c r="BK134" s="202" t="n">
        <f aca="false">BK135+BK189+BK194+BK202+BK221+BK224</f>
        <v>292597.95</v>
      </c>
    </row>
    <row r="135" s="189" customFormat="true" ht="22.8" hidden="false" customHeight="true" outlineLevel="0" collapsed="false">
      <c r="B135" s="190"/>
      <c r="C135" s="191"/>
      <c r="D135" s="192" t="s">
        <v>70</v>
      </c>
      <c r="E135" s="203" t="s">
        <v>79</v>
      </c>
      <c r="F135" s="203" t="s">
        <v>418</v>
      </c>
      <c r="G135" s="191"/>
      <c r="H135" s="191"/>
      <c r="I135" s="191"/>
      <c r="J135" s="204" t="n">
        <f aca="false">BK135</f>
        <v>181108.32</v>
      </c>
      <c r="K135" s="191"/>
      <c r="L135" s="195"/>
      <c r="M135" s="196"/>
      <c r="N135" s="197"/>
      <c r="O135" s="197"/>
      <c r="P135" s="198" t="n">
        <f aca="false">SUM(P136:P188)</f>
        <v>177.15096</v>
      </c>
      <c r="Q135" s="197"/>
      <c r="R135" s="198" t="n">
        <f aca="false">SUM(R136:R188)</f>
        <v>84.72</v>
      </c>
      <c r="S135" s="197"/>
      <c r="T135" s="199" t="n">
        <f aca="false">SUM(T136:T188)</f>
        <v>0</v>
      </c>
      <c r="AR135" s="200" t="s">
        <v>79</v>
      </c>
      <c r="AT135" s="201" t="s">
        <v>70</v>
      </c>
      <c r="AU135" s="201" t="s">
        <v>79</v>
      </c>
      <c r="AY135" s="200" t="s">
        <v>122</v>
      </c>
      <c r="BK135" s="202" t="n">
        <f aca="false">SUM(BK136:BK188)</f>
        <v>181108.32</v>
      </c>
    </row>
    <row r="136" s="26" customFormat="true" ht="21.75" hidden="false" customHeight="true" outlineLevel="0" collapsed="false">
      <c r="A136" s="19"/>
      <c r="B136" s="20"/>
      <c r="C136" s="205" t="s">
        <v>79</v>
      </c>
      <c r="D136" s="205" t="s">
        <v>125</v>
      </c>
      <c r="E136" s="206" t="s">
        <v>419</v>
      </c>
      <c r="F136" s="207" t="s">
        <v>420</v>
      </c>
      <c r="G136" s="208" t="s">
        <v>421</v>
      </c>
      <c r="H136" s="209" t="n">
        <v>34</v>
      </c>
      <c r="I136" s="210" t="n">
        <v>375</v>
      </c>
      <c r="J136" s="210" t="n">
        <f aca="false">ROUND(I136*H136,2)</f>
        <v>12750</v>
      </c>
      <c r="K136" s="207" t="s">
        <v>129</v>
      </c>
      <c r="L136" s="25"/>
      <c r="M136" s="211"/>
      <c r="N136" s="212" t="s">
        <v>36</v>
      </c>
      <c r="O136" s="213" t="n">
        <v>0.61</v>
      </c>
      <c r="P136" s="213" t="n">
        <f aca="false">O136*H136</f>
        <v>20.74</v>
      </c>
      <c r="Q136" s="213" t="n">
        <v>0</v>
      </c>
      <c r="R136" s="213" t="n">
        <f aca="false">Q136*H136</f>
        <v>0</v>
      </c>
      <c r="S136" s="213" t="n">
        <v>0</v>
      </c>
      <c r="T136" s="214" t="n">
        <f aca="false">S136*H136</f>
        <v>0</v>
      </c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R136" s="215" t="s">
        <v>143</v>
      </c>
      <c r="AT136" s="215" t="s">
        <v>125</v>
      </c>
      <c r="AU136" s="215" t="s">
        <v>81</v>
      </c>
      <c r="AY136" s="3" t="s">
        <v>122</v>
      </c>
      <c r="BE136" s="216" t="n">
        <f aca="false">IF(N136="základní",J136,0)</f>
        <v>12750</v>
      </c>
      <c r="BF136" s="216" t="n">
        <f aca="false">IF(N136="snížená",J136,0)</f>
        <v>0</v>
      </c>
      <c r="BG136" s="216" t="n">
        <f aca="false">IF(N136="zákl. přenesená",J136,0)</f>
        <v>0</v>
      </c>
      <c r="BH136" s="216" t="n">
        <f aca="false">IF(N136="sníž. přenesená",J136,0)</f>
        <v>0</v>
      </c>
      <c r="BI136" s="216" t="n">
        <f aca="false">IF(N136="nulová",J136,0)</f>
        <v>0</v>
      </c>
      <c r="BJ136" s="3" t="s">
        <v>79</v>
      </c>
      <c r="BK136" s="216" t="n">
        <f aca="false">ROUND(I136*H136,2)</f>
        <v>12750</v>
      </c>
      <c r="BL136" s="3" t="s">
        <v>143</v>
      </c>
      <c r="BM136" s="215" t="s">
        <v>422</v>
      </c>
    </row>
    <row r="137" s="26" customFormat="true" ht="12.8" hidden="false" customHeight="false" outlineLevel="0" collapsed="false">
      <c r="A137" s="19"/>
      <c r="B137" s="20"/>
      <c r="C137" s="21"/>
      <c r="D137" s="217" t="s">
        <v>132</v>
      </c>
      <c r="E137" s="21"/>
      <c r="F137" s="218" t="s">
        <v>423</v>
      </c>
      <c r="G137" s="21"/>
      <c r="H137" s="21"/>
      <c r="I137" s="21"/>
      <c r="J137" s="21"/>
      <c r="K137" s="21"/>
      <c r="L137" s="25"/>
      <c r="M137" s="219"/>
      <c r="N137" s="220"/>
      <c r="O137" s="69"/>
      <c r="P137" s="69"/>
      <c r="Q137" s="69"/>
      <c r="R137" s="69"/>
      <c r="S137" s="69"/>
      <c r="T137" s="70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T137" s="3" t="s">
        <v>132</v>
      </c>
      <c r="AU137" s="3" t="s">
        <v>81</v>
      </c>
    </row>
    <row r="138" s="234" customFormat="true" ht="12.8" hidden="false" customHeight="false" outlineLevel="0" collapsed="false">
      <c r="B138" s="235"/>
      <c r="C138" s="236"/>
      <c r="D138" s="217" t="s">
        <v>424</v>
      </c>
      <c r="E138" s="237"/>
      <c r="F138" s="238" t="s">
        <v>425</v>
      </c>
      <c r="G138" s="236"/>
      <c r="H138" s="237"/>
      <c r="I138" s="236"/>
      <c r="J138" s="236"/>
      <c r="K138" s="236"/>
      <c r="L138" s="239"/>
      <c r="M138" s="240"/>
      <c r="N138" s="241"/>
      <c r="O138" s="241"/>
      <c r="P138" s="241"/>
      <c r="Q138" s="241"/>
      <c r="R138" s="241"/>
      <c r="S138" s="241"/>
      <c r="T138" s="242"/>
      <c r="AT138" s="243" t="s">
        <v>424</v>
      </c>
      <c r="AU138" s="243" t="s">
        <v>81</v>
      </c>
      <c r="AV138" s="234" t="s">
        <v>79</v>
      </c>
      <c r="AW138" s="234" t="s">
        <v>28</v>
      </c>
      <c r="AX138" s="234" t="s">
        <v>71</v>
      </c>
      <c r="AY138" s="243" t="s">
        <v>122</v>
      </c>
    </row>
    <row r="139" s="244" customFormat="true" ht="12.8" hidden="false" customHeight="false" outlineLevel="0" collapsed="false">
      <c r="B139" s="245"/>
      <c r="C139" s="246"/>
      <c r="D139" s="217" t="s">
        <v>424</v>
      </c>
      <c r="E139" s="247"/>
      <c r="F139" s="248" t="s">
        <v>426</v>
      </c>
      <c r="G139" s="246"/>
      <c r="H139" s="249" t="n">
        <v>34</v>
      </c>
      <c r="I139" s="246"/>
      <c r="J139" s="246"/>
      <c r="K139" s="246"/>
      <c r="L139" s="250"/>
      <c r="M139" s="251"/>
      <c r="N139" s="252"/>
      <c r="O139" s="252"/>
      <c r="P139" s="252"/>
      <c r="Q139" s="252"/>
      <c r="R139" s="252"/>
      <c r="S139" s="252"/>
      <c r="T139" s="253"/>
      <c r="AT139" s="254" t="s">
        <v>424</v>
      </c>
      <c r="AU139" s="254" t="s">
        <v>81</v>
      </c>
      <c r="AV139" s="244" t="s">
        <v>81</v>
      </c>
      <c r="AW139" s="244" t="s">
        <v>28</v>
      </c>
      <c r="AX139" s="244" t="s">
        <v>79</v>
      </c>
      <c r="AY139" s="254" t="s">
        <v>122</v>
      </c>
    </row>
    <row r="140" s="26" customFormat="true" ht="21.75" hidden="false" customHeight="true" outlineLevel="0" collapsed="false">
      <c r="A140" s="19"/>
      <c r="B140" s="20"/>
      <c r="C140" s="205" t="s">
        <v>81</v>
      </c>
      <c r="D140" s="205" t="s">
        <v>125</v>
      </c>
      <c r="E140" s="206" t="s">
        <v>427</v>
      </c>
      <c r="F140" s="207" t="s">
        <v>428</v>
      </c>
      <c r="G140" s="208" t="s">
        <v>421</v>
      </c>
      <c r="H140" s="209" t="n">
        <v>120.96</v>
      </c>
      <c r="I140" s="210" t="n">
        <v>409</v>
      </c>
      <c r="J140" s="210" t="n">
        <f aca="false">ROUND(I140*H140,2)</f>
        <v>49472.64</v>
      </c>
      <c r="K140" s="207" t="s">
        <v>129</v>
      </c>
      <c r="L140" s="25"/>
      <c r="M140" s="211"/>
      <c r="N140" s="212" t="s">
        <v>36</v>
      </c>
      <c r="O140" s="213" t="n">
        <v>0.672</v>
      </c>
      <c r="P140" s="213" t="n">
        <f aca="false">O140*H140</f>
        <v>81.28512</v>
      </c>
      <c r="Q140" s="213" t="n">
        <v>0</v>
      </c>
      <c r="R140" s="213" t="n">
        <f aca="false">Q140*H140</f>
        <v>0</v>
      </c>
      <c r="S140" s="213" t="n">
        <v>0</v>
      </c>
      <c r="T140" s="214" t="n">
        <f aca="false">S140*H140</f>
        <v>0</v>
      </c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R140" s="215" t="s">
        <v>143</v>
      </c>
      <c r="AT140" s="215" t="s">
        <v>125</v>
      </c>
      <c r="AU140" s="215" t="s">
        <v>81</v>
      </c>
      <c r="AY140" s="3" t="s">
        <v>122</v>
      </c>
      <c r="BE140" s="216" t="n">
        <f aca="false">IF(N140="základní",J140,0)</f>
        <v>49472.64</v>
      </c>
      <c r="BF140" s="216" t="n">
        <f aca="false">IF(N140="snížená",J140,0)</f>
        <v>0</v>
      </c>
      <c r="BG140" s="216" t="n">
        <f aca="false">IF(N140="zákl. přenesená",J140,0)</f>
        <v>0</v>
      </c>
      <c r="BH140" s="216" t="n">
        <f aca="false">IF(N140="sníž. přenesená",J140,0)</f>
        <v>0</v>
      </c>
      <c r="BI140" s="216" t="n">
        <f aca="false">IF(N140="nulová",J140,0)</f>
        <v>0</v>
      </c>
      <c r="BJ140" s="3" t="s">
        <v>79</v>
      </c>
      <c r="BK140" s="216" t="n">
        <f aca="false">ROUND(I140*H140,2)</f>
        <v>49472.64</v>
      </c>
      <c r="BL140" s="3" t="s">
        <v>143</v>
      </c>
      <c r="BM140" s="215" t="s">
        <v>429</v>
      </c>
    </row>
    <row r="141" s="26" customFormat="true" ht="12.8" hidden="false" customHeight="false" outlineLevel="0" collapsed="false">
      <c r="A141" s="19"/>
      <c r="B141" s="20"/>
      <c r="C141" s="21"/>
      <c r="D141" s="217" t="s">
        <v>132</v>
      </c>
      <c r="E141" s="21"/>
      <c r="F141" s="218" t="s">
        <v>430</v>
      </c>
      <c r="G141" s="21"/>
      <c r="H141" s="21"/>
      <c r="I141" s="21"/>
      <c r="J141" s="21"/>
      <c r="K141" s="21"/>
      <c r="L141" s="25"/>
      <c r="M141" s="219"/>
      <c r="N141" s="220"/>
      <c r="O141" s="69"/>
      <c r="P141" s="69"/>
      <c r="Q141" s="69"/>
      <c r="R141" s="69"/>
      <c r="S141" s="69"/>
      <c r="T141" s="70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T141" s="3" t="s">
        <v>132</v>
      </c>
      <c r="AU141" s="3" t="s">
        <v>81</v>
      </c>
    </row>
    <row r="142" s="234" customFormat="true" ht="12.8" hidden="false" customHeight="false" outlineLevel="0" collapsed="false">
      <c r="B142" s="235"/>
      <c r="C142" s="236"/>
      <c r="D142" s="217" t="s">
        <v>424</v>
      </c>
      <c r="E142" s="237"/>
      <c r="F142" s="238" t="s">
        <v>431</v>
      </c>
      <c r="G142" s="236"/>
      <c r="H142" s="237"/>
      <c r="I142" s="236"/>
      <c r="J142" s="236"/>
      <c r="K142" s="236"/>
      <c r="L142" s="239"/>
      <c r="M142" s="240"/>
      <c r="N142" s="241"/>
      <c r="O142" s="241"/>
      <c r="P142" s="241"/>
      <c r="Q142" s="241"/>
      <c r="R142" s="241"/>
      <c r="S142" s="241"/>
      <c r="T142" s="242"/>
      <c r="AT142" s="243" t="s">
        <v>424</v>
      </c>
      <c r="AU142" s="243" t="s">
        <v>81</v>
      </c>
      <c r="AV142" s="234" t="s">
        <v>79</v>
      </c>
      <c r="AW142" s="234" t="s">
        <v>28</v>
      </c>
      <c r="AX142" s="234" t="s">
        <v>71</v>
      </c>
      <c r="AY142" s="243" t="s">
        <v>122</v>
      </c>
    </row>
    <row r="143" s="244" customFormat="true" ht="12.8" hidden="false" customHeight="false" outlineLevel="0" collapsed="false">
      <c r="B143" s="245"/>
      <c r="C143" s="246"/>
      <c r="D143" s="217" t="s">
        <v>424</v>
      </c>
      <c r="E143" s="247"/>
      <c r="F143" s="248" t="s">
        <v>432</v>
      </c>
      <c r="G143" s="246"/>
      <c r="H143" s="249" t="n">
        <v>36</v>
      </c>
      <c r="I143" s="246"/>
      <c r="J143" s="246"/>
      <c r="K143" s="246"/>
      <c r="L143" s="250"/>
      <c r="M143" s="251"/>
      <c r="N143" s="252"/>
      <c r="O143" s="252"/>
      <c r="P143" s="252"/>
      <c r="Q143" s="252"/>
      <c r="R143" s="252"/>
      <c r="S143" s="252"/>
      <c r="T143" s="253"/>
      <c r="AT143" s="254" t="s">
        <v>424</v>
      </c>
      <c r="AU143" s="254" t="s">
        <v>81</v>
      </c>
      <c r="AV143" s="244" t="s">
        <v>81</v>
      </c>
      <c r="AW143" s="244" t="s">
        <v>28</v>
      </c>
      <c r="AX143" s="244" t="s">
        <v>71</v>
      </c>
      <c r="AY143" s="254" t="s">
        <v>122</v>
      </c>
    </row>
    <row r="144" s="234" customFormat="true" ht="12.8" hidden="false" customHeight="false" outlineLevel="0" collapsed="false">
      <c r="B144" s="235"/>
      <c r="C144" s="236"/>
      <c r="D144" s="217" t="s">
        <v>424</v>
      </c>
      <c r="E144" s="237"/>
      <c r="F144" s="238" t="s">
        <v>433</v>
      </c>
      <c r="G144" s="236"/>
      <c r="H144" s="237"/>
      <c r="I144" s="236"/>
      <c r="J144" s="236"/>
      <c r="K144" s="236"/>
      <c r="L144" s="239"/>
      <c r="M144" s="240"/>
      <c r="N144" s="241"/>
      <c r="O144" s="241"/>
      <c r="P144" s="241"/>
      <c r="Q144" s="241"/>
      <c r="R144" s="241"/>
      <c r="S144" s="241"/>
      <c r="T144" s="242"/>
      <c r="AT144" s="243" t="s">
        <v>424</v>
      </c>
      <c r="AU144" s="243" t="s">
        <v>81</v>
      </c>
      <c r="AV144" s="234" t="s">
        <v>79</v>
      </c>
      <c r="AW144" s="234" t="s">
        <v>28</v>
      </c>
      <c r="AX144" s="234" t="s">
        <v>71</v>
      </c>
      <c r="AY144" s="243" t="s">
        <v>122</v>
      </c>
    </row>
    <row r="145" s="244" customFormat="true" ht="12.8" hidden="false" customHeight="false" outlineLevel="0" collapsed="false">
      <c r="B145" s="245"/>
      <c r="C145" s="246"/>
      <c r="D145" s="217" t="s">
        <v>424</v>
      </c>
      <c r="E145" s="247"/>
      <c r="F145" s="248" t="s">
        <v>434</v>
      </c>
      <c r="G145" s="246"/>
      <c r="H145" s="249" t="n">
        <v>84.96</v>
      </c>
      <c r="I145" s="246"/>
      <c r="J145" s="246"/>
      <c r="K145" s="246"/>
      <c r="L145" s="250"/>
      <c r="M145" s="251"/>
      <c r="N145" s="252"/>
      <c r="O145" s="252"/>
      <c r="P145" s="252"/>
      <c r="Q145" s="252"/>
      <c r="R145" s="252"/>
      <c r="S145" s="252"/>
      <c r="T145" s="253"/>
      <c r="AT145" s="254" t="s">
        <v>424</v>
      </c>
      <c r="AU145" s="254" t="s">
        <v>81</v>
      </c>
      <c r="AV145" s="244" t="s">
        <v>81</v>
      </c>
      <c r="AW145" s="244" t="s">
        <v>28</v>
      </c>
      <c r="AX145" s="244" t="s">
        <v>71</v>
      </c>
      <c r="AY145" s="254" t="s">
        <v>122</v>
      </c>
    </row>
    <row r="146" s="255" customFormat="true" ht="12.8" hidden="false" customHeight="false" outlineLevel="0" collapsed="false">
      <c r="B146" s="256"/>
      <c r="C146" s="257"/>
      <c r="D146" s="217" t="s">
        <v>424</v>
      </c>
      <c r="E146" s="258"/>
      <c r="F146" s="259" t="s">
        <v>435</v>
      </c>
      <c r="G146" s="257"/>
      <c r="H146" s="260" t="n">
        <v>120.96</v>
      </c>
      <c r="I146" s="257"/>
      <c r="J146" s="257"/>
      <c r="K146" s="257"/>
      <c r="L146" s="261"/>
      <c r="M146" s="262"/>
      <c r="N146" s="263"/>
      <c r="O146" s="263"/>
      <c r="P146" s="263"/>
      <c r="Q146" s="263"/>
      <c r="R146" s="263"/>
      <c r="S146" s="263"/>
      <c r="T146" s="264"/>
      <c r="AT146" s="265" t="s">
        <v>424</v>
      </c>
      <c r="AU146" s="265" t="s">
        <v>81</v>
      </c>
      <c r="AV146" s="255" t="s">
        <v>143</v>
      </c>
      <c r="AW146" s="255" t="s">
        <v>28</v>
      </c>
      <c r="AX146" s="255" t="s">
        <v>79</v>
      </c>
      <c r="AY146" s="265" t="s">
        <v>122</v>
      </c>
    </row>
    <row r="147" s="26" customFormat="true" ht="21.75" hidden="false" customHeight="true" outlineLevel="0" collapsed="false">
      <c r="A147" s="19"/>
      <c r="B147" s="20"/>
      <c r="C147" s="205" t="s">
        <v>139</v>
      </c>
      <c r="D147" s="205" t="s">
        <v>125</v>
      </c>
      <c r="E147" s="206" t="s">
        <v>436</v>
      </c>
      <c r="F147" s="207" t="s">
        <v>437</v>
      </c>
      <c r="G147" s="208" t="s">
        <v>421</v>
      </c>
      <c r="H147" s="209" t="n">
        <v>188.24</v>
      </c>
      <c r="I147" s="210" t="n">
        <v>71.1</v>
      </c>
      <c r="J147" s="210" t="n">
        <f aca="false">ROUND(I147*H147,2)</f>
        <v>13383.86</v>
      </c>
      <c r="K147" s="207" t="s">
        <v>129</v>
      </c>
      <c r="L147" s="25"/>
      <c r="M147" s="211"/>
      <c r="N147" s="212" t="s">
        <v>36</v>
      </c>
      <c r="O147" s="213" t="n">
        <v>0.044</v>
      </c>
      <c r="P147" s="213" t="n">
        <f aca="false">O147*H147</f>
        <v>8.28256</v>
      </c>
      <c r="Q147" s="213" t="n">
        <v>0</v>
      </c>
      <c r="R147" s="213" t="n">
        <f aca="false">Q147*H147</f>
        <v>0</v>
      </c>
      <c r="S147" s="213" t="n">
        <v>0</v>
      </c>
      <c r="T147" s="214" t="n">
        <f aca="false">S147*H147</f>
        <v>0</v>
      </c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R147" s="215" t="s">
        <v>143</v>
      </c>
      <c r="AT147" s="215" t="s">
        <v>125</v>
      </c>
      <c r="AU147" s="215" t="s">
        <v>81</v>
      </c>
      <c r="AY147" s="3" t="s">
        <v>122</v>
      </c>
      <c r="BE147" s="216" t="n">
        <f aca="false">IF(N147="základní",J147,0)</f>
        <v>13383.86</v>
      </c>
      <c r="BF147" s="216" t="n">
        <f aca="false">IF(N147="snížená",J147,0)</f>
        <v>0</v>
      </c>
      <c r="BG147" s="216" t="n">
        <f aca="false">IF(N147="zákl. přenesená",J147,0)</f>
        <v>0</v>
      </c>
      <c r="BH147" s="216" t="n">
        <f aca="false">IF(N147="sníž. přenesená",J147,0)</f>
        <v>0</v>
      </c>
      <c r="BI147" s="216" t="n">
        <f aca="false">IF(N147="nulová",J147,0)</f>
        <v>0</v>
      </c>
      <c r="BJ147" s="3" t="s">
        <v>79</v>
      </c>
      <c r="BK147" s="216" t="n">
        <f aca="false">ROUND(I147*H147,2)</f>
        <v>13383.86</v>
      </c>
      <c r="BL147" s="3" t="s">
        <v>143</v>
      </c>
      <c r="BM147" s="215" t="s">
        <v>438</v>
      </c>
    </row>
    <row r="148" s="26" customFormat="true" ht="12.8" hidden="false" customHeight="false" outlineLevel="0" collapsed="false">
      <c r="A148" s="19"/>
      <c r="B148" s="20"/>
      <c r="C148" s="21"/>
      <c r="D148" s="217" t="s">
        <v>132</v>
      </c>
      <c r="E148" s="21"/>
      <c r="F148" s="218" t="s">
        <v>439</v>
      </c>
      <c r="G148" s="21"/>
      <c r="H148" s="21"/>
      <c r="I148" s="21"/>
      <c r="J148" s="21"/>
      <c r="K148" s="21"/>
      <c r="L148" s="25"/>
      <c r="M148" s="219"/>
      <c r="N148" s="220"/>
      <c r="O148" s="69"/>
      <c r="P148" s="69"/>
      <c r="Q148" s="69"/>
      <c r="R148" s="69"/>
      <c r="S148" s="69"/>
      <c r="T148" s="70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T148" s="3" t="s">
        <v>132</v>
      </c>
      <c r="AU148" s="3" t="s">
        <v>81</v>
      </c>
    </row>
    <row r="149" s="234" customFormat="true" ht="12.8" hidden="false" customHeight="false" outlineLevel="0" collapsed="false">
      <c r="B149" s="235"/>
      <c r="C149" s="236"/>
      <c r="D149" s="217" t="s">
        <v>424</v>
      </c>
      <c r="E149" s="237"/>
      <c r="F149" s="238" t="s">
        <v>440</v>
      </c>
      <c r="G149" s="236"/>
      <c r="H149" s="237"/>
      <c r="I149" s="236"/>
      <c r="J149" s="236"/>
      <c r="K149" s="236"/>
      <c r="L149" s="239"/>
      <c r="M149" s="240"/>
      <c r="N149" s="241"/>
      <c r="O149" s="241"/>
      <c r="P149" s="241"/>
      <c r="Q149" s="241"/>
      <c r="R149" s="241"/>
      <c r="S149" s="241"/>
      <c r="T149" s="242"/>
      <c r="AT149" s="243" t="s">
        <v>424</v>
      </c>
      <c r="AU149" s="243" t="s">
        <v>81</v>
      </c>
      <c r="AV149" s="234" t="s">
        <v>79</v>
      </c>
      <c r="AW149" s="234" t="s">
        <v>28</v>
      </c>
      <c r="AX149" s="234" t="s">
        <v>71</v>
      </c>
      <c r="AY149" s="243" t="s">
        <v>122</v>
      </c>
    </row>
    <row r="150" s="244" customFormat="true" ht="12.8" hidden="false" customHeight="false" outlineLevel="0" collapsed="false">
      <c r="B150" s="245"/>
      <c r="C150" s="246"/>
      <c r="D150" s="217" t="s">
        <v>424</v>
      </c>
      <c r="E150" s="247"/>
      <c r="F150" s="248" t="s">
        <v>441</v>
      </c>
      <c r="G150" s="246"/>
      <c r="H150" s="249" t="n">
        <v>94.12</v>
      </c>
      <c r="I150" s="246"/>
      <c r="J150" s="246"/>
      <c r="K150" s="246"/>
      <c r="L150" s="250"/>
      <c r="M150" s="251"/>
      <c r="N150" s="252"/>
      <c r="O150" s="252"/>
      <c r="P150" s="252"/>
      <c r="Q150" s="252"/>
      <c r="R150" s="252"/>
      <c r="S150" s="252"/>
      <c r="T150" s="253"/>
      <c r="AT150" s="254" t="s">
        <v>424</v>
      </c>
      <c r="AU150" s="254" t="s">
        <v>81</v>
      </c>
      <c r="AV150" s="244" t="s">
        <v>81</v>
      </c>
      <c r="AW150" s="244" t="s">
        <v>28</v>
      </c>
      <c r="AX150" s="244" t="s">
        <v>71</v>
      </c>
      <c r="AY150" s="254" t="s">
        <v>122</v>
      </c>
    </row>
    <row r="151" s="234" customFormat="true" ht="12.8" hidden="false" customHeight="false" outlineLevel="0" collapsed="false">
      <c r="B151" s="235"/>
      <c r="C151" s="236"/>
      <c r="D151" s="217" t="s">
        <v>424</v>
      </c>
      <c r="E151" s="237"/>
      <c r="F151" s="238" t="s">
        <v>442</v>
      </c>
      <c r="G151" s="236"/>
      <c r="H151" s="237"/>
      <c r="I151" s="236"/>
      <c r="J151" s="236"/>
      <c r="K151" s="236"/>
      <c r="L151" s="239"/>
      <c r="M151" s="240"/>
      <c r="N151" s="241"/>
      <c r="O151" s="241"/>
      <c r="P151" s="241"/>
      <c r="Q151" s="241"/>
      <c r="R151" s="241"/>
      <c r="S151" s="241"/>
      <c r="T151" s="242"/>
      <c r="AT151" s="243" t="s">
        <v>424</v>
      </c>
      <c r="AU151" s="243" t="s">
        <v>81</v>
      </c>
      <c r="AV151" s="234" t="s">
        <v>79</v>
      </c>
      <c r="AW151" s="234" t="s">
        <v>28</v>
      </c>
      <c r="AX151" s="234" t="s">
        <v>71</v>
      </c>
      <c r="AY151" s="243" t="s">
        <v>122</v>
      </c>
    </row>
    <row r="152" s="244" customFormat="true" ht="12.8" hidden="false" customHeight="false" outlineLevel="0" collapsed="false">
      <c r="B152" s="245"/>
      <c r="C152" s="246"/>
      <c r="D152" s="217" t="s">
        <v>424</v>
      </c>
      <c r="E152" s="247"/>
      <c r="F152" s="248" t="s">
        <v>441</v>
      </c>
      <c r="G152" s="246"/>
      <c r="H152" s="249" t="n">
        <v>94.12</v>
      </c>
      <c r="I152" s="246"/>
      <c r="J152" s="246"/>
      <c r="K152" s="246"/>
      <c r="L152" s="250"/>
      <c r="M152" s="251"/>
      <c r="N152" s="252"/>
      <c r="O152" s="252"/>
      <c r="P152" s="252"/>
      <c r="Q152" s="252"/>
      <c r="R152" s="252"/>
      <c r="S152" s="252"/>
      <c r="T152" s="253"/>
      <c r="AT152" s="254" t="s">
        <v>424</v>
      </c>
      <c r="AU152" s="254" t="s">
        <v>81</v>
      </c>
      <c r="AV152" s="244" t="s">
        <v>81</v>
      </c>
      <c r="AW152" s="244" t="s">
        <v>28</v>
      </c>
      <c r="AX152" s="244" t="s">
        <v>71</v>
      </c>
      <c r="AY152" s="254" t="s">
        <v>122</v>
      </c>
    </row>
    <row r="153" s="255" customFormat="true" ht="12.8" hidden="false" customHeight="false" outlineLevel="0" collapsed="false">
      <c r="B153" s="256"/>
      <c r="C153" s="257"/>
      <c r="D153" s="217" t="s">
        <v>424</v>
      </c>
      <c r="E153" s="258"/>
      <c r="F153" s="259" t="s">
        <v>435</v>
      </c>
      <c r="G153" s="257"/>
      <c r="H153" s="260" t="n">
        <v>188.24</v>
      </c>
      <c r="I153" s="257"/>
      <c r="J153" s="257"/>
      <c r="K153" s="257"/>
      <c r="L153" s="261"/>
      <c r="M153" s="262"/>
      <c r="N153" s="263"/>
      <c r="O153" s="263"/>
      <c r="P153" s="263"/>
      <c r="Q153" s="263"/>
      <c r="R153" s="263"/>
      <c r="S153" s="263"/>
      <c r="T153" s="264"/>
      <c r="AT153" s="265" t="s">
        <v>424</v>
      </c>
      <c r="AU153" s="265" t="s">
        <v>81</v>
      </c>
      <c r="AV153" s="255" t="s">
        <v>143</v>
      </c>
      <c r="AW153" s="255" t="s">
        <v>28</v>
      </c>
      <c r="AX153" s="255" t="s">
        <v>79</v>
      </c>
      <c r="AY153" s="265" t="s">
        <v>122</v>
      </c>
    </row>
    <row r="154" s="26" customFormat="true" ht="21.75" hidden="false" customHeight="true" outlineLevel="0" collapsed="false">
      <c r="A154" s="19"/>
      <c r="B154" s="20"/>
      <c r="C154" s="205" t="s">
        <v>143</v>
      </c>
      <c r="D154" s="205" t="s">
        <v>125</v>
      </c>
      <c r="E154" s="206" t="s">
        <v>443</v>
      </c>
      <c r="F154" s="207" t="s">
        <v>444</v>
      </c>
      <c r="G154" s="208" t="s">
        <v>421</v>
      </c>
      <c r="H154" s="209" t="n">
        <v>60.84</v>
      </c>
      <c r="I154" s="210" t="n">
        <v>259</v>
      </c>
      <c r="J154" s="210" t="n">
        <f aca="false">ROUND(I154*H154,2)</f>
        <v>15757.56</v>
      </c>
      <c r="K154" s="207" t="s">
        <v>129</v>
      </c>
      <c r="L154" s="25"/>
      <c r="M154" s="211"/>
      <c r="N154" s="212" t="s">
        <v>36</v>
      </c>
      <c r="O154" s="213" t="n">
        <v>0.087</v>
      </c>
      <c r="P154" s="213" t="n">
        <f aca="false">O154*H154</f>
        <v>5.29308</v>
      </c>
      <c r="Q154" s="213" t="n">
        <v>0</v>
      </c>
      <c r="R154" s="213" t="n">
        <f aca="false">Q154*H154</f>
        <v>0</v>
      </c>
      <c r="S154" s="213" t="n">
        <v>0</v>
      </c>
      <c r="T154" s="214" t="n">
        <f aca="false">S154*H154</f>
        <v>0</v>
      </c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R154" s="215" t="s">
        <v>143</v>
      </c>
      <c r="AT154" s="215" t="s">
        <v>125</v>
      </c>
      <c r="AU154" s="215" t="s">
        <v>81</v>
      </c>
      <c r="AY154" s="3" t="s">
        <v>122</v>
      </c>
      <c r="BE154" s="216" t="n">
        <f aca="false">IF(N154="základní",J154,0)</f>
        <v>15757.56</v>
      </c>
      <c r="BF154" s="216" t="n">
        <f aca="false">IF(N154="snížená",J154,0)</f>
        <v>0</v>
      </c>
      <c r="BG154" s="216" t="n">
        <f aca="false">IF(N154="zákl. přenesená",J154,0)</f>
        <v>0</v>
      </c>
      <c r="BH154" s="216" t="n">
        <f aca="false">IF(N154="sníž. přenesená",J154,0)</f>
        <v>0</v>
      </c>
      <c r="BI154" s="216" t="n">
        <f aca="false">IF(N154="nulová",J154,0)</f>
        <v>0</v>
      </c>
      <c r="BJ154" s="3" t="s">
        <v>79</v>
      </c>
      <c r="BK154" s="216" t="n">
        <f aca="false">ROUND(I154*H154,2)</f>
        <v>15757.56</v>
      </c>
      <c r="BL154" s="3" t="s">
        <v>143</v>
      </c>
      <c r="BM154" s="215" t="s">
        <v>445</v>
      </c>
    </row>
    <row r="155" s="26" customFormat="true" ht="12.8" hidden="false" customHeight="false" outlineLevel="0" collapsed="false">
      <c r="A155" s="19"/>
      <c r="B155" s="20"/>
      <c r="C155" s="21"/>
      <c r="D155" s="217" t="s">
        <v>132</v>
      </c>
      <c r="E155" s="21"/>
      <c r="F155" s="218" t="s">
        <v>446</v>
      </c>
      <c r="G155" s="21"/>
      <c r="H155" s="21"/>
      <c r="I155" s="21"/>
      <c r="J155" s="21"/>
      <c r="K155" s="21"/>
      <c r="L155" s="25"/>
      <c r="M155" s="219"/>
      <c r="N155" s="220"/>
      <c r="O155" s="69"/>
      <c r="P155" s="69"/>
      <c r="Q155" s="69"/>
      <c r="R155" s="69"/>
      <c r="S155" s="69"/>
      <c r="T155" s="70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T155" s="3" t="s">
        <v>132</v>
      </c>
      <c r="AU155" s="3" t="s">
        <v>81</v>
      </c>
    </row>
    <row r="156" s="234" customFormat="true" ht="12.8" hidden="false" customHeight="false" outlineLevel="0" collapsed="false">
      <c r="B156" s="235"/>
      <c r="C156" s="236"/>
      <c r="D156" s="217" t="s">
        <v>424</v>
      </c>
      <c r="E156" s="237"/>
      <c r="F156" s="238" t="s">
        <v>447</v>
      </c>
      <c r="G156" s="236"/>
      <c r="H156" s="237"/>
      <c r="I156" s="236"/>
      <c r="J156" s="236"/>
      <c r="K156" s="236"/>
      <c r="L156" s="239"/>
      <c r="M156" s="240"/>
      <c r="N156" s="241"/>
      <c r="O156" s="241"/>
      <c r="P156" s="241"/>
      <c r="Q156" s="241"/>
      <c r="R156" s="241"/>
      <c r="S156" s="241"/>
      <c r="T156" s="242"/>
      <c r="AT156" s="243" t="s">
        <v>424</v>
      </c>
      <c r="AU156" s="243" t="s">
        <v>81</v>
      </c>
      <c r="AV156" s="234" t="s">
        <v>79</v>
      </c>
      <c r="AW156" s="234" t="s">
        <v>28</v>
      </c>
      <c r="AX156" s="234" t="s">
        <v>71</v>
      </c>
      <c r="AY156" s="243" t="s">
        <v>122</v>
      </c>
    </row>
    <row r="157" s="244" customFormat="true" ht="12.8" hidden="false" customHeight="false" outlineLevel="0" collapsed="false">
      <c r="B157" s="245"/>
      <c r="C157" s="246"/>
      <c r="D157" s="217" t="s">
        <v>424</v>
      </c>
      <c r="E157" s="247"/>
      <c r="F157" s="248" t="s">
        <v>448</v>
      </c>
      <c r="G157" s="246"/>
      <c r="H157" s="249" t="n">
        <v>60.84</v>
      </c>
      <c r="I157" s="246"/>
      <c r="J157" s="246"/>
      <c r="K157" s="246"/>
      <c r="L157" s="250"/>
      <c r="M157" s="251"/>
      <c r="N157" s="252"/>
      <c r="O157" s="252"/>
      <c r="P157" s="252"/>
      <c r="Q157" s="252"/>
      <c r="R157" s="252"/>
      <c r="S157" s="252"/>
      <c r="T157" s="253"/>
      <c r="AT157" s="254" t="s">
        <v>424</v>
      </c>
      <c r="AU157" s="254" t="s">
        <v>81</v>
      </c>
      <c r="AV157" s="244" t="s">
        <v>81</v>
      </c>
      <c r="AW157" s="244" t="s">
        <v>28</v>
      </c>
      <c r="AX157" s="244" t="s">
        <v>79</v>
      </c>
      <c r="AY157" s="254" t="s">
        <v>122</v>
      </c>
    </row>
    <row r="158" s="26" customFormat="true" ht="21.75" hidden="false" customHeight="true" outlineLevel="0" collapsed="false">
      <c r="A158" s="19"/>
      <c r="B158" s="20"/>
      <c r="C158" s="205" t="s">
        <v>147</v>
      </c>
      <c r="D158" s="205" t="s">
        <v>125</v>
      </c>
      <c r="E158" s="206" t="s">
        <v>449</v>
      </c>
      <c r="F158" s="207" t="s">
        <v>450</v>
      </c>
      <c r="G158" s="208" t="s">
        <v>421</v>
      </c>
      <c r="H158" s="209" t="n">
        <v>154.96</v>
      </c>
      <c r="I158" s="210" t="n">
        <v>44.6</v>
      </c>
      <c r="J158" s="210" t="n">
        <f aca="false">ROUND(I158*H158,2)</f>
        <v>6911.22</v>
      </c>
      <c r="K158" s="207" t="s">
        <v>129</v>
      </c>
      <c r="L158" s="25"/>
      <c r="M158" s="211"/>
      <c r="N158" s="212" t="s">
        <v>36</v>
      </c>
      <c r="O158" s="213" t="n">
        <v>0.072</v>
      </c>
      <c r="P158" s="213" t="n">
        <f aca="false">O158*H158</f>
        <v>11.15712</v>
      </c>
      <c r="Q158" s="213" t="n">
        <v>0</v>
      </c>
      <c r="R158" s="213" t="n">
        <f aca="false">Q158*H158</f>
        <v>0</v>
      </c>
      <c r="S158" s="213" t="n">
        <v>0</v>
      </c>
      <c r="T158" s="214" t="n">
        <f aca="false">S158*H158</f>
        <v>0</v>
      </c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R158" s="215" t="s">
        <v>143</v>
      </c>
      <c r="AT158" s="215" t="s">
        <v>125</v>
      </c>
      <c r="AU158" s="215" t="s">
        <v>81</v>
      </c>
      <c r="AY158" s="3" t="s">
        <v>122</v>
      </c>
      <c r="BE158" s="216" t="n">
        <f aca="false">IF(N158="základní",J158,0)</f>
        <v>6911.22</v>
      </c>
      <c r="BF158" s="216" t="n">
        <f aca="false">IF(N158="snížená",J158,0)</f>
        <v>0</v>
      </c>
      <c r="BG158" s="216" t="n">
        <f aca="false">IF(N158="zákl. přenesená",J158,0)</f>
        <v>0</v>
      </c>
      <c r="BH158" s="216" t="n">
        <f aca="false">IF(N158="sníž. přenesená",J158,0)</f>
        <v>0</v>
      </c>
      <c r="BI158" s="216" t="n">
        <f aca="false">IF(N158="nulová",J158,0)</f>
        <v>0</v>
      </c>
      <c r="BJ158" s="3" t="s">
        <v>79</v>
      </c>
      <c r="BK158" s="216" t="n">
        <f aca="false">ROUND(I158*H158,2)</f>
        <v>6911.22</v>
      </c>
      <c r="BL158" s="3" t="s">
        <v>143</v>
      </c>
      <c r="BM158" s="215" t="s">
        <v>451</v>
      </c>
    </row>
    <row r="159" s="26" customFormat="true" ht="12.8" hidden="false" customHeight="false" outlineLevel="0" collapsed="false">
      <c r="A159" s="19"/>
      <c r="B159" s="20"/>
      <c r="C159" s="21"/>
      <c r="D159" s="217" t="s">
        <v>132</v>
      </c>
      <c r="E159" s="21"/>
      <c r="F159" s="218" t="s">
        <v>452</v>
      </c>
      <c r="G159" s="21"/>
      <c r="H159" s="21"/>
      <c r="I159" s="21"/>
      <c r="J159" s="21"/>
      <c r="K159" s="21"/>
      <c r="L159" s="25"/>
      <c r="M159" s="219"/>
      <c r="N159" s="220"/>
      <c r="O159" s="69"/>
      <c r="P159" s="69"/>
      <c r="Q159" s="69"/>
      <c r="R159" s="69"/>
      <c r="S159" s="69"/>
      <c r="T159" s="70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T159" s="3" t="s">
        <v>132</v>
      </c>
      <c r="AU159" s="3" t="s">
        <v>81</v>
      </c>
    </row>
    <row r="160" s="234" customFormat="true" ht="12.8" hidden="false" customHeight="false" outlineLevel="0" collapsed="false">
      <c r="B160" s="235"/>
      <c r="C160" s="236"/>
      <c r="D160" s="217" t="s">
        <v>424</v>
      </c>
      <c r="E160" s="237"/>
      <c r="F160" s="238" t="s">
        <v>453</v>
      </c>
      <c r="G160" s="236"/>
      <c r="H160" s="237"/>
      <c r="I160" s="236"/>
      <c r="J160" s="236"/>
      <c r="K160" s="236"/>
      <c r="L160" s="239"/>
      <c r="M160" s="240"/>
      <c r="N160" s="241"/>
      <c r="O160" s="241"/>
      <c r="P160" s="241"/>
      <c r="Q160" s="241"/>
      <c r="R160" s="241"/>
      <c r="S160" s="241"/>
      <c r="T160" s="242"/>
      <c r="AT160" s="243" t="s">
        <v>424</v>
      </c>
      <c r="AU160" s="243" t="s">
        <v>81</v>
      </c>
      <c r="AV160" s="234" t="s">
        <v>79</v>
      </c>
      <c r="AW160" s="234" t="s">
        <v>28</v>
      </c>
      <c r="AX160" s="234" t="s">
        <v>71</v>
      </c>
      <c r="AY160" s="243" t="s">
        <v>122</v>
      </c>
    </row>
    <row r="161" s="244" customFormat="true" ht="12.8" hidden="false" customHeight="false" outlineLevel="0" collapsed="false">
      <c r="B161" s="245"/>
      <c r="C161" s="246"/>
      <c r="D161" s="217" t="s">
        <v>424</v>
      </c>
      <c r="E161" s="247"/>
      <c r="F161" s="248" t="s">
        <v>454</v>
      </c>
      <c r="G161" s="246"/>
      <c r="H161" s="249" t="n">
        <v>60.84</v>
      </c>
      <c r="I161" s="246"/>
      <c r="J161" s="246"/>
      <c r="K161" s="246"/>
      <c r="L161" s="250"/>
      <c r="M161" s="251"/>
      <c r="N161" s="252"/>
      <c r="O161" s="252"/>
      <c r="P161" s="252"/>
      <c r="Q161" s="252"/>
      <c r="R161" s="252"/>
      <c r="S161" s="252"/>
      <c r="T161" s="253"/>
      <c r="AT161" s="254" t="s">
        <v>424</v>
      </c>
      <c r="AU161" s="254" t="s">
        <v>81</v>
      </c>
      <c r="AV161" s="244" t="s">
        <v>81</v>
      </c>
      <c r="AW161" s="244" t="s">
        <v>28</v>
      </c>
      <c r="AX161" s="244" t="s">
        <v>71</v>
      </c>
      <c r="AY161" s="254" t="s">
        <v>122</v>
      </c>
    </row>
    <row r="162" s="234" customFormat="true" ht="12.8" hidden="false" customHeight="false" outlineLevel="0" collapsed="false">
      <c r="B162" s="235"/>
      <c r="C162" s="236"/>
      <c r="D162" s="217" t="s">
        <v>424</v>
      </c>
      <c r="E162" s="237"/>
      <c r="F162" s="238" t="s">
        <v>455</v>
      </c>
      <c r="G162" s="236"/>
      <c r="H162" s="237"/>
      <c r="I162" s="236"/>
      <c r="J162" s="236"/>
      <c r="K162" s="236"/>
      <c r="L162" s="239"/>
      <c r="M162" s="240"/>
      <c r="N162" s="241"/>
      <c r="O162" s="241"/>
      <c r="P162" s="241"/>
      <c r="Q162" s="241"/>
      <c r="R162" s="241"/>
      <c r="S162" s="241"/>
      <c r="T162" s="242"/>
      <c r="AT162" s="243" t="s">
        <v>424</v>
      </c>
      <c r="AU162" s="243" t="s">
        <v>81</v>
      </c>
      <c r="AV162" s="234" t="s">
        <v>79</v>
      </c>
      <c r="AW162" s="234" t="s">
        <v>28</v>
      </c>
      <c r="AX162" s="234" t="s">
        <v>71</v>
      </c>
      <c r="AY162" s="243" t="s">
        <v>122</v>
      </c>
    </row>
    <row r="163" s="244" customFormat="true" ht="12.8" hidden="false" customHeight="false" outlineLevel="0" collapsed="false">
      <c r="B163" s="245"/>
      <c r="C163" s="246"/>
      <c r="D163" s="217" t="s">
        <v>424</v>
      </c>
      <c r="E163" s="247"/>
      <c r="F163" s="248" t="s">
        <v>441</v>
      </c>
      <c r="G163" s="246"/>
      <c r="H163" s="249" t="n">
        <v>94.12</v>
      </c>
      <c r="I163" s="246"/>
      <c r="J163" s="246"/>
      <c r="K163" s="246"/>
      <c r="L163" s="250"/>
      <c r="M163" s="251"/>
      <c r="N163" s="252"/>
      <c r="O163" s="252"/>
      <c r="P163" s="252"/>
      <c r="Q163" s="252"/>
      <c r="R163" s="252"/>
      <c r="S163" s="252"/>
      <c r="T163" s="253"/>
      <c r="AT163" s="254" t="s">
        <v>424</v>
      </c>
      <c r="AU163" s="254" t="s">
        <v>81</v>
      </c>
      <c r="AV163" s="244" t="s">
        <v>81</v>
      </c>
      <c r="AW163" s="244" t="s">
        <v>28</v>
      </c>
      <c r="AX163" s="244" t="s">
        <v>71</v>
      </c>
      <c r="AY163" s="254" t="s">
        <v>122</v>
      </c>
    </row>
    <row r="164" s="255" customFormat="true" ht="12.8" hidden="false" customHeight="false" outlineLevel="0" collapsed="false">
      <c r="B164" s="256"/>
      <c r="C164" s="257"/>
      <c r="D164" s="217" t="s">
        <v>424</v>
      </c>
      <c r="E164" s="258"/>
      <c r="F164" s="259" t="s">
        <v>435</v>
      </c>
      <c r="G164" s="257"/>
      <c r="H164" s="260" t="n">
        <v>154.96</v>
      </c>
      <c r="I164" s="257"/>
      <c r="J164" s="257"/>
      <c r="K164" s="257"/>
      <c r="L164" s="261"/>
      <c r="M164" s="262"/>
      <c r="N164" s="263"/>
      <c r="O164" s="263"/>
      <c r="P164" s="263"/>
      <c r="Q164" s="263"/>
      <c r="R164" s="263"/>
      <c r="S164" s="263"/>
      <c r="T164" s="264"/>
      <c r="AT164" s="265" t="s">
        <v>424</v>
      </c>
      <c r="AU164" s="265" t="s">
        <v>81</v>
      </c>
      <c r="AV164" s="255" t="s">
        <v>143</v>
      </c>
      <c r="AW164" s="255" t="s">
        <v>28</v>
      </c>
      <c r="AX164" s="255" t="s">
        <v>79</v>
      </c>
      <c r="AY164" s="265" t="s">
        <v>122</v>
      </c>
    </row>
    <row r="165" s="26" customFormat="true" ht="16.5" hidden="false" customHeight="true" outlineLevel="0" collapsed="false">
      <c r="A165" s="19"/>
      <c r="B165" s="20"/>
      <c r="C165" s="205" t="s">
        <v>151</v>
      </c>
      <c r="D165" s="205" t="s">
        <v>125</v>
      </c>
      <c r="E165" s="206" t="s">
        <v>456</v>
      </c>
      <c r="F165" s="207" t="s">
        <v>457</v>
      </c>
      <c r="G165" s="208" t="s">
        <v>421</v>
      </c>
      <c r="H165" s="209" t="n">
        <v>60.84</v>
      </c>
      <c r="I165" s="210" t="n">
        <v>18.5</v>
      </c>
      <c r="J165" s="210" t="n">
        <f aca="false">ROUND(I165*H165,2)</f>
        <v>1125.54</v>
      </c>
      <c r="K165" s="207" t="s">
        <v>129</v>
      </c>
      <c r="L165" s="25"/>
      <c r="M165" s="211"/>
      <c r="N165" s="212" t="s">
        <v>36</v>
      </c>
      <c r="O165" s="213" t="n">
        <v>0.009</v>
      </c>
      <c r="P165" s="213" t="n">
        <f aca="false">O165*H165</f>
        <v>0.54756</v>
      </c>
      <c r="Q165" s="213" t="n">
        <v>0</v>
      </c>
      <c r="R165" s="213" t="n">
        <f aca="false">Q165*H165</f>
        <v>0</v>
      </c>
      <c r="S165" s="213" t="n">
        <v>0</v>
      </c>
      <c r="T165" s="214" t="n">
        <f aca="false">S165*H165</f>
        <v>0</v>
      </c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R165" s="215" t="s">
        <v>143</v>
      </c>
      <c r="AT165" s="215" t="s">
        <v>125</v>
      </c>
      <c r="AU165" s="215" t="s">
        <v>81</v>
      </c>
      <c r="AY165" s="3" t="s">
        <v>122</v>
      </c>
      <c r="BE165" s="216" t="n">
        <f aca="false">IF(N165="základní",J165,0)</f>
        <v>1125.54</v>
      </c>
      <c r="BF165" s="216" t="n">
        <f aca="false">IF(N165="snížená",J165,0)</f>
        <v>0</v>
      </c>
      <c r="BG165" s="216" t="n">
        <f aca="false">IF(N165="zákl. přenesená",J165,0)</f>
        <v>0</v>
      </c>
      <c r="BH165" s="216" t="n">
        <f aca="false">IF(N165="sníž. přenesená",J165,0)</f>
        <v>0</v>
      </c>
      <c r="BI165" s="216" t="n">
        <f aca="false">IF(N165="nulová",J165,0)</f>
        <v>0</v>
      </c>
      <c r="BJ165" s="3" t="s">
        <v>79</v>
      </c>
      <c r="BK165" s="216" t="n">
        <f aca="false">ROUND(I165*H165,2)</f>
        <v>1125.54</v>
      </c>
      <c r="BL165" s="3" t="s">
        <v>143</v>
      </c>
      <c r="BM165" s="215" t="s">
        <v>458</v>
      </c>
    </row>
    <row r="166" s="26" customFormat="true" ht="12.8" hidden="false" customHeight="false" outlineLevel="0" collapsed="false">
      <c r="A166" s="19"/>
      <c r="B166" s="20"/>
      <c r="C166" s="21"/>
      <c r="D166" s="217" t="s">
        <v>132</v>
      </c>
      <c r="E166" s="21"/>
      <c r="F166" s="218" t="s">
        <v>459</v>
      </c>
      <c r="G166" s="21"/>
      <c r="H166" s="21"/>
      <c r="I166" s="21"/>
      <c r="J166" s="21"/>
      <c r="K166" s="21"/>
      <c r="L166" s="25"/>
      <c r="M166" s="219"/>
      <c r="N166" s="220"/>
      <c r="O166" s="69"/>
      <c r="P166" s="69"/>
      <c r="Q166" s="69"/>
      <c r="R166" s="69"/>
      <c r="S166" s="69"/>
      <c r="T166" s="70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T166" s="3" t="s">
        <v>132</v>
      </c>
      <c r="AU166" s="3" t="s">
        <v>81</v>
      </c>
    </row>
    <row r="167" s="26" customFormat="true" ht="21.75" hidden="false" customHeight="true" outlineLevel="0" collapsed="false">
      <c r="A167" s="19"/>
      <c r="B167" s="20"/>
      <c r="C167" s="205" t="s">
        <v>155</v>
      </c>
      <c r="D167" s="205" t="s">
        <v>125</v>
      </c>
      <c r="E167" s="206" t="s">
        <v>460</v>
      </c>
      <c r="F167" s="207" t="s">
        <v>461</v>
      </c>
      <c r="G167" s="208" t="s">
        <v>166</v>
      </c>
      <c r="H167" s="209" t="n">
        <v>121.68</v>
      </c>
      <c r="I167" s="210" t="n">
        <v>250</v>
      </c>
      <c r="J167" s="210" t="n">
        <f aca="false">ROUND(I167*H167,2)</f>
        <v>30420</v>
      </c>
      <c r="K167" s="207" t="s">
        <v>129</v>
      </c>
      <c r="L167" s="25"/>
      <c r="M167" s="211"/>
      <c r="N167" s="212" t="s">
        <v>36</v>
      </c>
      <c r="O167" s="213" t="n">
        <v>0</v>
      </c>
      <c r="P167" s="213" t="n">
        <f aca="false">O167*H167</f>
        <v>0</v>
      </c>
      <c r="Q167" s="213" t="n">
        <v>0</v>
      </c>
      <c r="R167" s="213" t="n">
        <f aca="false">Q167*H167</f>
        <v>0</v>
      </c>
      <c r="S167" s="213" t="n">
        <v>0</v>
      </c>
      <c r="T167" s="214" t="n">
        <f aca="false">S167*H167</f>
        <v>0</v>
      </c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R167" s="215" t="s">
        <v>143</v>
      </c>
      <c r="AT167" s="215" t="s">
        <v>125</v>
      </c>
      <c r="AU167" s="215" t="s">
        <v>81</v>
      </c>
      <c r="AY167" s="3" t="s">
        <v>122</v>
      </c>
      <c r="BE167" s="216" t="n">
        <f aca="false">IF(N167="základní",J167,0)</f>
        <v>30420</v>
      </c>
      <c r="BF167" s="216" t="n">
        <f aca="false">IF(N167="snížená",J167,0)</f>
        <v>0</v>
      </c>
      <c r="BG167" s="216" t="n">
        <f aca="false">IF(N167="zákl. přenesená",J167,0)</f>
        <v>0</v>
      </c>
      <c r="BH167" s="216" t="n">
        <f aca="false">IF(N167="sníž. přenesená",J167,0)</f>
        <v>0</v>
      </c>
      <c r="BI167" s="216" t="n">
        <f aca="false">IF(N167="nulová",J167,0)</f>
        <v>0</v>
      </c>
      <c r="BJ167" s="3" t="s">
        <v>79</v>
      </c>
      <c r="BK167" s="216" t="n">
        <f aca="false">ROUND(I167*H167,2)</f>
        <v>30420</v>
      </c>
      <c r="BL167" s="3" t="s">
        <v>143</v>
      </c>
      <c r="BM167" s="215" t="s">
        <v>462</v>
      </c>
    </row>
    <row r="168" s="26" customFormat="true" ht="12.8" hidden="false" customHeight="false" outlineLevel="0" collapsed="false">
      <c r="A168" s="19"/>
      <c r="B168" s="20"/>
      <c r="C168" s="21"/>
      <c r="D168" s="217" t="s">
        <v>132</v>
      </c>
      <c r="E168" s="21"/>
      <c r="F168" s="218" t="s">
        <v>463</v>
      </c>
      <c r="G168" s="21"/>
      <c r="H168" s="21"/>
      <c r="I168" s="21"/>
      <c r="J168" s="21"/>
      <c r="K168" s="21"/>
      <c r="L168" s="25"/>
      <c r="M168" s="219"/>
      <c r="N168" s="220"/>
      <c r="O168" s="69"/>
      <c r="P168" s="69"/>
      <c r="Q168" s="69"/>
      <c r="R168" s="69"/>
      <c r="S168" s="69"/>
      <c r="T168" s="70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T168" s="3" t="s">
        <v>132</v>
      </c>
      <c r="AU168" s="3" t="s">
        <v>81</v>
      </c>
    </row>
    <row r="169" s="244" customFormat="true" ht="12.8" hidden="false" customHeight="false" outlineLevel="0" collapsed="false">
      <c r="B169" s="245"/>
      <c r="C169" s="246"/>
      <c r="D169" s="217" t="s">
        <v>424</v>
      </c>
      <c r="E169" s="247"/>
      <c r="F169" s="248" t="s">
        <v>454</v>
      </c>
      <c r="G169" s="246"/>
      <c r="H169" s="249" t="n">
        <v>60.84</v>
      </c>
      <c r="I169" s="246"/>
      <c r="J169" s="246"/>
      <c r="K169" s="246"/>
      <c r="L169" s="250"/>
      <c r="M169" s="251"/>
      <c r="N169" s="252"/>
      <c r="O169" s="252"/>
      <c r="P169" s="252"/>
      <c r="Q169" s="252"/>
      <c r="R169" s="252"/>
      <c r="S169" s="252"/>
      <c r="T169" s="253"/>
      <c r="AT169" s="254" t="s">
        <v>424</v>
      </c>
      <c r="AU169" s="254" t="s">
        <v>81</v>
      </c>
      <c r="AV169" s="244" t="s">
        <v>81</v>
      </c>
      <c r="AW169" s="244" t="s">
        <v>28</v>
      </c>
      <c r="AX169" s="244" t="s">
        <v>79</v>
      </c>
      <c r="AY169" s="254" t="s">
        <v>122</v>
      </c>
    </row>
    <row r="170" s="244" customFormat="true" ht="12.8" hidden="false" customHeight="false" outlineLevel="0" collapsed="false">
      <c r="B170" s="245"/>
      <c r="C170" s="246"/>
      <c r="D170" s="217" t="s">
        <v>424</v>
      </c>
      <c r="E170" s="246"/>
      <c r="F170" s="248" t="s">
        <v>464</v>
      </c>
      <c r="G170" s="246"/>
      <c r="H170" s="249" t="n">
        <v>121.68</v>
      </c>
      <c r="I170" s="246"/>
      <c r="J170" s="246"/>
      <c r="K170" s="246"/>
      <c r="L170" s="250"/>
      <c r="M170" s="251"/>
      <c r="N170" s="252"/>
      <c r="O170" s="252"/>
      <c r="P170" s="252"/>
      <c r="Q170" s="252"/>
      <c r="R170" s="252"/>
      <c r="S170" s="252"/>
      <c r="T170" s="253"/>
      <c r="AT170" s="254" t="s">
        <v>424</v>
      </c>
      <c r="AU170" s="254" t="s">
        <v>81</v>
      </c>
      <c r="AV170" s="244" t="s">
        <v>81</v>
      </c>
      <c r="AW170" s="244" t="s">
        <v>3</v>
      </c>
      <c r="AX170" s="244" t="s">
        <v>79</v>
      </c>
      <c r="AY170" s="254" t="s">
        <v>122</v>
      </c>
    </row>
    <row r="171" s="26" customFormat="true" ht="16.5" hidden="false" customHeight="true" outlineLevel="0" collapsed="false">
      <c r="A171" s="19"/>
      <c r="B171" s="20"/>
      <c r="C171" s="205" t="s">
        <v>159</v>
      </c>
      <c r="D171" s="205" t="s">
        <v>125</v>
      </c>
      <c r="E171" s="206" t="s">
        <v>465</v>
      </c>
      <c r="F171" s="207" t="s">
        <v>457</v>
      </c>
      <c r="G171" s="208" t="s">
        <v>421</v>
      </c>
      <c r="H171" s="209" t="n">
        <v>60.84</v>
      </c>
      <c r="I171" s="210" t="n">
        <v>18.5</v>
      </c>
      <c r="J171" s="210" t="n">
        <f aca="false">ROUND(I171*H171,2)</f>
        <v>1125.54</v>
      </c>
      <c r="K171" s="207" t="s">
        <v>129</v>
      </c>
      <c r="L171" s="25"/>
      <c r="M171" s="211"/>
      <c r="N171" s="212" t="s">
        <v>36</v>
      </c>
      <c r="O171" s="213" t="n">
        <v>0.009</v>
      </c>
      <c r="P171" s="213" t="n">
        <f aca="false">O171*H171</f>
        <v>0.54756</v>
      </c>
      <c r="Q171" s="213" t="n">
        <v>0</v>
      </c>
      <c r="R171" s="213" t="n">
        <f aca="false">Q171*H171</f>
        <v>0</v>
      </c>
      <c r="S171" s="213" t="n">
        <v>0</v>
      </c>
      <c r="T171" s="214" t="n">
        <f aca="false">S171*H171</f>
        <v>0</v>
      </c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R171" s="215" t="s">
        <v>143</v>
      </c>
      <c r="AT171" s="215" t="s">
        <v>125</v>
      </c>
      <c r="AU171" s="215" t="s">
        <v>81</v>
      </c>
      <c r="AY171" s="3" t="s">
        <v>122</v>
      </c>
      <c r="BE171" s="216" t="n">
        <f aca="false">IF(N171="základní",J171,0)</f>
        <v>1125.54</v>
      </c>
      <c r="BF171" s="216" t="n">
        <f aca="false">IF(N171="snížená",J171,0)</f>
        <v>0</v>
      </c>
      <c r="BG171" s="216" t="n">
        <f aca="false">IF(N171="zákl. přenesená",J171,0)</f>
        <v>0</v>
      </c>
      <c r="BH171" s="216" t="n">
        <f aca="false">IF(N171="sníž. přenesená",J171,0)</f>
        <v>0</v>
      </c>
      <c r="BI171" s="216" t="n">
        <f aca="false">IF(N171="nulová",J171,0)</f>
        <v>0</v>
      </c>
      <c r="BJ171" s="3" t="s">
        <v>79</v>
      </c>
      <c r="BK171" s="216" t="n">
        <f aca="false">ROUND(I171*H171,2)</f>
        <v>1125.54</v>
      </c>
      <c r="BL171" s="3" t="s">
        <v>143</v>
      </c>
      <c r="BM171" s="215" t="s">
        <v>466</v>
      </c>
    </row>
    <row r="172" s="26" customFormat="true" ht="12.8" hidden="false" customHeight="false" outlineLevel="0" collapsed="false">
      <c r="A172" s="19"/>
      <c r="B172" s="20"/>
      <c r="C172" s="21"/>
      <c r="D172" s="217" t="s">
        <v>132</v>
      </c>
      <c r="E172" s="21"/>
      <c r="F172" s="218" t="s">
        <v>459</v>
      </c>
      <c r="G172" s="21"/>
      <c r="H172" s="21"/>
      <c r="I172" s="21"/>
      <c r="J172" s="21"/>
      <c r="K172" s="21"/>
      <c r="L172" s="25"/>
      <c r="M172" s="219"/>
      <c r="N172" s="220"/>
      <c r="O172" s="69"/>
      <c r="P172" s="69"/>
      <c r="Q172" s="69"/>
      <c r="R172" s="69"/>
      <c r="S172" s="69"/>
      <c r="T172" s="70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T172" s="3" t="s">
        <v>132</v>
      </c>
      <c r="AU172" s="3" t="s">
        <v>81</v>
      </c>
    </row>
    <row r="173" s="244" customFormat="true" ht="12.8" hidden="false" customHeight="false" outlineLevel="0" collapsed="false">
      <c r="B173" s="245"/>
      <c r="C173" s="246"/>
      <c r="D173" s="217" t="s">
        <v>424</v>
      </c>
      <c r="E173" s="247"/>
      <c r="F173" s="248" t="s">
        <v>454</v>
      </c>
      <c r="G173" s="246"/>
      <c r="H173" s="249" t="n">
        <v>60.84</v>
      </c>
      <c r="I173" s="246"/>
      <c r="J173" s="246"/>
      <c r="K173" s="246"/>
      <c r="L173" s="250"/>
      <c r="M173" s="251"/>
      <c r="N173" s="252"/>
      <c r="O173" s="252"/>
      <c r="P173" s="252"/>
      <c r="Q173" s="252"/>
      <c r="R173" s="252"/>
      <c r="S173" s="252"/>
      <c r="T173" s="253"/>
      <c r="AT173" s="254" t="s">
        <v>424</v>
      </c>
      <c r="AU173" s="254" t="s">
        <v>81</v>
      </c>
      <c r="AV173" s="244" t="s">
        <v>81</v>
      </c>
      <c r="AW173" s="244" t="s">
        <v>28</v>
      </c>
      <c r="AX173" s="244" t="s">
        <v>79</v>
      </c>
      <c r="AY173" s="254" t="s">
        <v>122</v>
      </c>
    </row>
    <row r="174" s="26" customFormat="true" ht="21.75" hidden="false" customHeight="true" outlineLevel="0" collapsed="false">
      <c r="A174" s="19"/>
      <c r="B174" s="20"/>
      <c r="C174" s="205" t="s">
        <v>163</v>
      </c>
      <c r="D174" s="205" t="s">
        <v>125</v>
      </c>
      <c r="E174" s="206" t="s">
        <v>467</v>
      </c>
      <c r="F174" s="207" t="s">
        <v>468</v>
      </c>
      <c r="G174" s="208" t="s">
        <v>421</v>
      </c>
      <c r="H174" s="209" t="n">
        <v>94.12</v>
      </c>
      <c r="I174" s="210" t="n">
        <v>127</v>
      </c>
      <c r="J174" s="210" t="n">
        <f aca="false">ROUND(I174*H174,2)</f>
        <v>11953.24</v>
      </c>
      <c r="K174" s="207" t="s">
        <v>129</v>
      </c>
      <c r="L174" s="25"/>
      <c r="M174" s="211"/>
      <c r="N174" s="212" t="s">
        <v>36</v>
      </c>
      <c r="O174" s="213" t="n">
        <v>0.328</v>
      </c>
      <c r="P174" s="213" t="n">
        <f aca="false">O174*H174</f>
        <v>30.87136</v>
      </c>
      <c r="Q174" s="213" t="n">
        <v>0</v>
      </c>
      <c r="R174" s="213" t="n">
        <f aca="false">Q174*H174</f>
        <v>0</v>
      </c>
      <c r="S174" s="213" t="n">
        <v>0</v>
      </c>
      <c r="T174" s="214" t="n">
        <f aca="false">S174*H174</f>
        <v>0</v>
      </c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R174" s="215" t="s">
        <v>143</v>
      </c>
      <c r="AT174" s="215" t="s">
        <v>125</v>
      </c>
      <c r="AU174" s="215" t="s">
        <v>81</v>
      </c>
      <c r="AY174" s="3" t="s">
        <v>122</v>
      </c>
      <c r="BE174" s="216" t="n">
        <f aca="false">IF(N174="základní",J174,0)</f>
        <v>11953.24</v>
      </c>
      <c r="BF174" s="216" t="n">
        <f aca="false">IF(N174="snížená",J174,0)</f>
        <v>0</v>
      </c>
      <c r="BG174" s="216" t="n">
        <f aca="false">IF(N174="zákl. přenesená",J174,0)</f>
        <v>0</v>
      </c>
      <c r="BH174" s="216" t="n">
        <f aca="false">IF(N174="sníž. přenesená",J174,0)</f>
        <v>0</v>
      </c>
      <c r="BI174" s="216" t="n">
        <f aca="false">IF(N174="nulová",J174,0)</f>
        <v>0</v>
      </c>
      <c r="BJ174" s="3" t="s">
        <v>79</v>
      </c>
      <c r="BK174" s="216" t="n">
        <f aca="false">ROUND(I174*H174,2)</f>
        <v>11953.24</v>
      </c>
      <c r="BL174" s="3" t="s">
        <v>143</v>
      </c>
      <c r="BM174" s="215" t="s">
        <v>469</v>
      </c>
    </row>
    <row r="175" s="26" customFormat="true" ht="12.8" hidden="false" customHeight="false" outlineLevel="0" collapsed="false">
      <c r="A175" s="19"/>
      <c r="B175" s="20"/>
      <c r="C175" s="21"/>
      <c r="D175" s="217" t="s">
        <v>132</v>
      </c>
      <c r="E175" s="21"/>
      <c r="F175" s="218" t="s">
        <v>470</v>
      </c>
      <c r="G175" s="21"/>
      <c r="H175" s="21"/>
      <c r="I175" s="21"/>
      <c r="J175" s="21"/>
      <c r="K175" s="21"/>
      <c r="L175" s="25"/>
      <c r="M175" s="219"/>
      <c r="N175" s="220"/>
      <c r="O175" s="69"/>
      <c r="P175" s="69"/>
      <c r="Q175" s="69"/>
      <c r="R175" s="69"/>
      <c r="S175" s="69"/>
      <c r="T175" s="70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T175" s="3" t="s">
        <v>132</v>
      </c>
      <c r="AU175" s="3" t="s">
        <v>81</v>
      </c>
    </row>
    <row r="176" s="244" customFormat="true" ht="12.8" hidden="false" customHeight="false" outlineLevel="0" collapsed="false">
      <c r="B176" s="245"/>
      <c r="C176" s="246"/>
      <c r="D176" s="217" t="s">
        <v>424</v>
      </c>
      <c r="E176" s="247"/>
      <c r="F176" s="248" t="s">
        <v>471</v>
      </c>
      <c r="G176" s="246"/>
      <c r="H176" s="249" t="n">
        <v>68.52</v>
      </c>
      <c r="I176" s="246"/>
      <c r="J176" s="246"/>
      <c r="K176" s="246"/>
      <c r="L176" s="250"/>
      <c r="M176" s="251"/>
      <c r="N176" s="252"/>
      <c r="O176" s="252"/>
      <c r="P176" s="252"/>
      <c r="Q176" s="252"/>
      <c r="R176" s="252"/>
      <c r="S176" s="252"/>
      <c r="T176" s="253"/>
      <c r="AT176" s="254" t="s">
        <v>424</v>
      </c>
      <c r="AU176" s="254" t="s">
        <v>81</v>
      </c>
      <c r="AV176" s="244" t="s">
        <v>81</v>
      </c>
      <c r="AW176" s="244" t="s">
        <v>28</v>
      </c>
      <c r="AX176" s="244" t="s">
        <v>71</v>
      </c>
      <c r="AY176" s="254" t="s">
        <v>122</v>
      </c>
    </row>
    <row r="177" s="244" customFormat="true" ht="12.8" hidden="false" customHeight="false" outlineLevel="0" collapsed="false">
      <c r="B177" s="245"/>
      <c r="C177" s="246"/>
      <c r="D177" s="217" t="s">
        <v>424</v>
      </c>
      <c r="E177" s="247"/>
      <c r="F177" s="248" t="s">
        <v>472</v>
      </c>
      <c r="G177" s="246"/>
      <c r="H177" s="249" t="n">
        <v>25.6</v>
      </c>
      <c r="I177" s="246"/>
      <c r="J177" s="246"/>
      <c r="K177" s="246"/>
      <c r="L177" s="250"/>
      <c r="M177" s="251"/>
      <c r="N177" s="252"/>
      <c r="O177" s="252"/>
      <c r="P177" s="252"/>
      <c r="Q177" s="252"/>
      <c r="R177" s="252"/>
      <c r="S177" s="252"/>
      <c r="T177" s="253"/>
      <c r="AT177" s="254" t="s">
        <v>424</v>
      </c>
      <c r="AU177" s="254" t="s">
        <v>81</v>
      </c>
      <c r="AV177" s="244" t="s">
        <v>81</v>
      </c>
      <c r="AW177" s="244" t="s">
        <v>28</v>
      </c>
      <c r="AX177" s="244" t="s">
        <v>71</v>
      </c>
      <c r="AY177" s="254" t="s">
        <v>122</v>
      </c>
    </row>
    <row r="178" s="255" customFormat="true" ht="12.8" hidden="false" customHeight="false" outlineLevel="0" collapsed="false">
      <c r="B178" s="256"/>
      <c r="C178" s="257"/>
      <c r="D178" s="217" t="s">
        <v>424</v>
      </c>
      <c r="E178" s="258"/>
      <c r="F178" s="259" t="s">
        <v>435</v>
      </c>
      <c r="G178" s="257"/>
      <c r="H178" s="260" t="n">
        <v>94.12</v>
      </c>
      <c r="I178" s="257"/>
      <c r="J178" s="257"/>
      <c r="K178" s="257"/>
      <c r="L178" s="261"/>
      <c r="M178" s="262"/>
      <c r="N178" s="263"/>
      <c r="O178" s="263"/>
      <c r="P178" s="263"/>
      <c r="Q178" s="263"/>
      <c r="R178" s="263"/>
      <c r="S178" s="263"/>
      <c r="T178" s="264"/>
      <c r="AT178" s="265" t="s">
        <v>424</v>
      </c>
      <c r="AU178" s="265" t="s">
        <v>81</v>
      </c>
      <c r="AV178" s="255" t="s">
        <v>143</v>
      </c>
      <c r="AW178" s="255" t="s">
        <v>28</v>
      </c>
      <c r="AX178" s="255" t="s">
        <v>79</v>
      </c>
      <c r="AY178" s="265" t="s">
        <v>122</v>
      </c>
    </row>
    <row r="179" s="26" customFormat="true" ht="21.75" hidden="false" customHeight="true" outlineLevel="0" collapsed="false">
      <c r="A179" s="19"/>
      <c r="B179" s="20"/>
      <c r="C179" s="205" t="s">
        <v>169</v>
      </c>
      <c r="D179" s="205" t="s">
        <v>125</v>
      </c>
      <c r="E179" s="206" t="s">
        <v>473</v>
      </c>
      <c r="F179" s="207" t="s">
        <v>474</v>
      </c>
      <c r="G179" s="208" t="s">
        <v>421</v>
      </c>
      <c r="H179" s="209" t="n">
        <v>42.36</v>
      </c>
      <c r="I179" s="210" t="n">
        <v>188</v>
      </c>
      <c r="J179" s="210" t="n">
        <f aca="false">ROUND(I179*H179,2)</f>
        <v>7963.68</v>
      </c>
      <c r="K179" s="207" t="s">
        <v>129</v>
      </c>
      <c r="L179" s="25"/>
      <c r="M179" s="211"/>
      <c r="N179" s="212" t="s">
        <v>36</v>
      </c>
      <c r="O179" s="213" t="n">
        <v>0.435</v>
      </c>
      <c r="P179" s="213" t="n">
        <f aca="false">O179*H179</f>
        <v>18.4266</v>
      </c>
      <c r="Q179" s="213" t="n">
        <v>0</v>
      </c>
      <c r="R179" s="213" t="n">
        <f aca="false">Q179*H179</f>
        <v>0</v>
      </c>
      <c r="S179" s="213" t="n">
        <v>0</v>
      </c>
      <c r="T179" s="214" t="n">
        <f aca="false">S179*H179</f>
        <v>0</v>
      </c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R179" s="215" t="s">
        <v>143</v>
      </c>
      <c r="AT179" s="215" t="s">
        <v>125</v>
      </c>
      <c r="AU179" s="215" t="s">
        <v>81</v>
      </c>
      <c r="AY179" s="3" t="s">
        <v>122</v>
      </c>
      <c r="BE179" s="216" t="n">
        <f aca="false">IF(N179="základní",J179,0)</f>
        <v>7963.68</v>
      </c>
      <c r="BF179" s="216" t="n">
        <f aca="false">IF(N179="snížená",J179,0)</f>
        <v>0</v>
      </c>
      <c r="BG179" s="216" t="n">
        <f aca="false">IF(N179="zákl. přenesená",J179,0)</f>
        <v>0</v>
      </c>
      <c r="BH179" s="216" t="n">
        <f aca="false">IF(N179="sníž. přenesená",J179,0)</f>
        <v>0</v>
      </c>
      <c r="BI179" s="216" t="n">
        <f aca="false">IF(N179="nulová",J179,0)</f>
        <v>0</v>
      </c>
      <c r="BJ179" s="3" t="s">
        <v>79</v>
      </c>
      <c r="BK179" s="216" t="n">
        <f aca="false">ROUND(I179*H179,2)</f>
        <v>7963.68</v>
      </c>
      <c r="BL179" s="3" t="s">
        <v>143</v>
      </c>
      <c r="BM179" s="215" t="s">
        <v>475</v>
      </c>
    </row>
    <row r="180" s="26" customFormat="true" ht="12.8" hidden="false" customHeight="false" outlineLevel="0" collapsed="false">
      <c r="A180" s="19"/>
      <c r="B180" s="20"/>
      <c r="C180" s="21"/>
      <c r="D180" s="217" t="s">
        <v>132</v>
      </c>
      <c r="E180" s="21"/>
      <c r="F180" s="218" t="s">
        <v>476</v>
      </c>
      <c r="G180" s="21"/>
      <c r="H180" s="21"/>
      <c r="I180" s="21"/>
      <c r="J180" s="21"/>
      <c r="K180" s="21"/>
      <c r="L180" s="25"/>
      <c r="M180" s="219"/>
      <c r="N180" s="220"/>
      <c r="O180" s="69"/>
      <c r="P180" s="69"/>
      <c r="Q180" s="69"/>
      <c r="R180" s="69"/>
      <c r="S180" s="69"/>
      <c r="T180" s="70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T180" s="3" t="s">
        <v>132</v>
      </c>
      <c r="AU180" s="3" t="s">
        <v>81</v>
      </c>
    </row>
    <row r="181" s="234" customFormat="true" ht="12.8" hidden="false" customHeight="false" outlineLevel="0" collapsed="false">
      <c r="B181" s="235"/>
      <c r="C181" s="236"/>
      <c r="D181" s="217" t="s">
        <v>424</v>
      </c>
      <c r="E181" s="237"/>
      <c r="F181" s="238" t="s">
        <v>431</v>
      </c>
      <c r="G181" s="236"/>
      <c r="H181" s="237"/>
      <c r="I181" s="236"/>
      <c r="J181" s="236"/>
      <c r="K181" s="236"/>
      <c r="L181" s="239"/>
      <c r="M181" s="240"/>
      <c r="N181" s="241"/>
      <c r="O181" s="241"/>
      <c r="P181" s="241"/>
      <c r="Q181" s="241"/>
      <c r="R181" s="241"/>
      <c r="S181" s="241"/>
      <c r="T181" s="242"/>
      <c r="AT181" s="243" t="s">
        <v>424</v>
      </c>
      <c r="AU181" s="243" t="s">
        <v>81</v>
      </c>
      <c r="AV181" s="234" t="s">
        <v>79</v>
      </c>
      <c r="AW181" s="234" t="s">
        <v>28</v>
      </c>
      <c r="AX181" s="234" t="s">
        <v>71</v>
      </c>
      <c r="AY181" s="243" t="s">
        <v>122</v>
      </c>
    </row>
    <row r="182" s="244" customFormat="true" ht="12.8" hidden="false" customHeight="false" outlineLevel="0" collapsed="false">
      <c r="B182" s="245"/>
      <c r="C182" s="246"/>
      <c r="D182" s="217" t="s">
        <v>424</v>
      </c>
      <c r="E182" s="247"/>
      <c r="F182" s="248" t="s">
        <v>477</v>
      </c>
      <c r="G182" s="246"/>
      <c r="H182" s="249" t="n">
        <v>10.5</v>
      </c>
      <c r="I182" s="246"/>
      <c r="J182" s="246"/>
      <c r="K182" s="246"/>
      <c r="L182" s="250"/>
      <c r="M182" s="251"/>
      <c r="N182" s="252"/>
      <c r="O182" s="252"/>
      <c r="P182" s="252"/>
      <c r="Q182" s="252"/>
      <c r="R182" s="252"/>
      <c r="S182" s="252"/>
      <c r="T182" s="253"/>
      <c r="AT182" s="254" t="s">
        <v>424</v>
      </c>
      <c r="AU182" s="254" t="s">
        <v>81</v>
      </c>
      <c r="AV182" s="244" t="s">
        <v>81</v>
      </c>
      <c r="AW182" s="244" t="s">
        <v>28</v>
      </c>
      <c r="AX182" s="244" t="s">
        <v>71</v>
      </c>
      <c r="AY182" s="254" t="s">
        <v>122</v>
      </c>
    </row>
    <row r="183" s="234" customFormat="true" ht="12.8" hidden="false" customHeight="false" outlineLevel="0" collapsed="false">
      <c r="B183" s="235"/>
      <c r="C183" s="236"/>
      <c r="D183" s="217" t="s">
        <v>424</v>
      </c>
      <c r="E183" s="237"/>
      <c r="F183" s="238" t="s">
        <v>433</v>
      </c>
      <c r="G183" s="236"/>
      <c r="H183" s="237"/>
      <c r="I183" s="236"/>
      <c r="J183" s="236"/>
      <c r="K183" s="236"/>
      <c r="L183" s="239"/>
      <c r="M183" s="240"/>
      <c r="N183" s="241"/>
      <c r="O183" s="241"/>
      <c r="P183" s="241"/>
      <c r="Q183" s="241"/>
      <c r="R183" s="241"/>
      <c r="S183" s="241"/>
      <c r="T183" s="242"/>
      <c r="AT183" s="243" t="s">
        <v>424</v>
      </c>
      <c r="AU183" s="243" t="s">
        <v>81</v>
      </c>
      <c r="AV183" s="234" t="s">
        <v>79</v>
      </c>
      <c r="AW183" s="234" t="s">
        <v>28</v>
      </c>
      <c r="AX183" s="234" t="s">
        <v>71</v>
      </c>
      <c r="AY183" s="243" t="s">
        <v>122</v>
      </c>
    </row>
    <row r="184" s="244" customFormat="true" ht="12.8" hidden="false" customHeight="false" outlineLevel="0" collapsed="false">
      <c r="B184" s="245"/>
      <c r="C184" s="246"/>
      <c r="D184" s="217" t="s">
        <v>424</v>
      </c>
      <c r="E184" s="247"/>
      <c r="F184" s="248" t="s">
        <v>478</v>
      </c>
      <c r="G184" s="246"/>
      <c r="H184" s="249" t="n">
        <v>31.86</v>
      </c>
      <c r="I184" s="246"/>
      <c r="J184" s="246"/>
      <c r="K184" s="246"/>
      <c r="L184" s="250"/>
      <c r="M184" s="251"/>
      <c r="N184" s="252"/>
      <c r="O184" s="252"/>
      <c r="P184" s="252"/>
      <c r="Q184" s="252"/>
      <c r="R184" s="252"/>
      <c r="S184" s="252"/>
      <c r="T184" s="253"/>
      <c r="AT184" s="254" t="s">
        <v>424</v>
      </c>
      <c r="AU184" s="254" t="s">
        <v>81</v>
      </c>
      <c r="AV184" s="244" t="s">
        <v>81</v>
      </c>
      <c r="AW184" s="244" t="s">
        <v>28</v>
      </c>
      <c r="AX184" s="244" t="s">
        <v>71</v>
      </c>
      <c r="AY184" s="254" t="s">
        <v>122</v>
      </c>
    </row>
    <row r="185" s="255" customFormat="true" ht="12.8" hidden="false" customHeight="false" outlineLevel="0" collapsed="false">
      <c r="B185" s="256"/>
      <c r="C185" s="257"/>
      <c r="D185" s="217" t="s">
        <v>424</v>
      </c>
      <c r="E185" s="258"/>
      <c r="F185" s="259" t="s">
        <v>435</v>
      </c>
      <c r="G185" s="257"/>
      <c r="H185" s="260" t="n">
        <v>42.36</v>
      </c>
      <c r="I185" s="257"/>
      <c r="J185" s="257"/>
      <c r="K185" s="257"/>
      <c r="L185" s="261"/>
      <c r="M185" s="262"/>
      <c r="N185" s="263"/>
      <c r="O185" s="263"/>
      <c r="P185" s="263"/>
      <c r="Q185" s="263"/>
      <c r="R185" s="263"/>
      <c r="S185" s="263"/>
      <c r="T185" s="264"/>
      <c r="AT185" s="265" t="s">
        <v>424</v>
      </c>
      <c r="AU185" s="265" t="s">
        <v>81</v>
      </c>
      <c r="AV185" s="255" t="s">
        <v>143</v>
      </c>
      <c r="AW185" s="255" t="s">
        <v>28</v>
      </c>
      <c r="AX185" s="255" t="s">
        <v>79</v>
      </c>
      <c r="AY185" s="265" t="s">
        <v>122</v>
      </c>
    </row>
    <row r="186" s="26" customFormat="true" ht="16.5" hidden="false" customHeight="true" outlineLevel="0" collapsed="false">
      <c r="A186" s="19"/>
      <c r="B186" s="20"/>
      <c r="C186" s="221" t="s">
        <v>176</v>
      </c>
      <c r="D186" s="221" t="s">
        <v>134</v>
      </c>
      <c r="E186" s="222" t="s">
        <v>479</v>
      </c>
      <c r="F186" s="223" t="s">
        <v>480</v>
      </c>
      <c r="G186" s="224" t="s">
        <v>166</v>
      </c>
      <c r="H186" s="225" t="n">
        <v>84.72</v>
      </c>
      <c r="I186" s="226" t="n">
        <v>357</v>
      </c>
      <c r="J186" s="226" t="n">
        <f aca="false">ROUND(I186*H186,2)</f>
        <v>30245.04</v>
      </c>
      <c r="K186" s="223" t="s">
        <v>129</v>
      </c>
      <c r="L186" s="227"/>
      <c r="M186" s="228"/>
      <c r="N186" s="229" t="s">
        <v>36</v>
      </c>
      <c r="O186" s="213" t="n">
        <v>0</v>
      </c>
      <c r="P186" s="213" t="n">
        <f aca="false">O186*H186</f>
        <v>0</v>
      </c>
      <c r="Q186" s="213" t="n">
        <v>1</v>
      </c>
      <c r="R186" s="213" t="n">
        <f aca="false">Q186*H186</f>
        <v>84.72</v>
      </c>
      <c r="S186" s="213" t="n">
        <v>0</v>
      </c>
      <c r="T186" s="214" t="n">
        <f aca="false">S186*H186</f>
        <v>0</v>
      </c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R186" s="215" t="s">
        <v>159</v>
      </c>
      <c r="AT186" s="215" t="s">
        <v>134</v>
      </c>
      <c r="AU186" s="215" t="s">
        <v>81</v>
      </c>
      <c r="AY186" s="3" t="s">
        <v>122</v>
      </c>
      <c r="BE186" s="216" t="n">
        <f aca="false">IF(N186="základní",J186,0)</f>
        <v>30245.04</v>
      </c>
      <c r="BF186" s="216" t="n">
        <f aca="false">IF(N186="snížená",J186,0)</f>
        <v>0</v>
      </c>
      <c r="BG186" s="216" t="n">
        <f aca="false">IF(N186="zákl. přenesená",J186,0)</f>
        <v>0</v>
      </c>
      <c r="BH186" s="216" t="n">
        <f aca="false">IF(N186="sníž. přenesená",J186,0)</f>
        <v>0</v>
      </c>
      <c r="BI186" s="216" t="n">
        <f aca="false">IF(N186="nulová",J186,0)</f>
        <v>0</v>
      </c>
      <c r="BJ186" s="3" t="s">
        <v>79</v>
      </c>
      <c r="BK186" s="216" t="n">
        <f aca="false">ROUND(I186*H186,2)</f>
        <v>30245.04</v>
      </c>
      <c r="BL186" s="3" t="s">
        <v>143</v>
      </c>
      <c r="BM186" s="215" t="s">
        <v>481</v>
      </c>
    </row>
    <row r="187" s="26" customFormat="true" ht="12.8" hidden="false" customHeight="false" outlineLevel="0" collapsed="false">
      <c r="A187" s="19"/>
      <c r="B187" s="20"/>
      <c r="C187" s="21"/>
      <c r="D187" s="217" t="s">
        <v>132</v>
      </c>
      <c r="E187" s="21"/>
      <c r="F187" s="218" t="s">
        <v>480</v>
      </c>
      <c r="G187" s="21"/>
      <c r="H187" s="21"/>
      <c r="I187" s="21"/>
      <c r="J187" s="21"/>
      <c r="K187" s="21"/>
      <c r="L187" s="25"/>
      <c r="M187" s="219"/>
      <c r="N187" s="220"/>
      <c r="O187" s="69"/>
      <c r="P187" s="69"/>
      <c r="Q187" s="69"/>
      <c r="R187" s="69"/>
      <c r="S187" s="69"/>
      <c r="T187" s="70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T187" s="3" t="s">
        <v>132</v>
      </c>
      <c r="AU187" s="3" t="s">
        <v>81</v>
      </c>
    </row>
    <row r="188" s="244" customFormat="true" ht="12.8" hidden="false" customHeight="false" outlineLevel="0" collapsed="false">
      <c r="B188" s="245"/>
      <c r="C188" s="246"/>
      <c r="D188" s="217" t="s">
        <v>424</v>
      </c>
      <c r="E188" s="246"/>
      <c r="F188" s="248" t="s">
        <v>482</v>
      </c>
      <c r="G188" s="246"/>
      <c r="H188" s="249" t="n">
        <v>84.72</v>
      </c>
      <c r="I188" s="246"/>
      <c r="J188" s="246"/>
      <c r="K188" s="246"/>
      <c r="L188" s="250"/>
      <c r="M188" s="251"/>
      <c r="N188" s="252"/>
      <c r="O188" s="252"/>
      <c r="P188" s="252"/>
      <c r="Q188" s="252"/>
      <c r="R188" s="252"/>
      <c r="S188" s="252"/>
      <c r="T188" s="253"/>
      <c r="AT188" s="254" t="s">
        <v>424</v>
      </c>
      <c r="AU188" s="254" t="s">
        <v>81</v>
      </c>
      <c r="AV188" s="244" t="s">
        <v>81</v>
      </c>
      <c r="AW188" s="244" t="s">
        <v>3</v>
      </c>
      <c r="AX188" s="244" t="s">
        <v>79</v>
      </c>
      <c r="AY188" s="254" t="s">
        <v>122</v>
      </c>
    </row>
    <row r="189" s="189" customFormat="true" ht="22.8" hidden="false" customHeight="true" outlineLevel="0" collapsed="false">
      <c r="B189" s="190"/>
      <c r="C189" s="191"/>
      <c r="D189" s="192" t="s">
        <v>70</v>
      </c>
      <c r="E189" s="203" t="s">
        <v>139</v>
      </c>
      <c r="F189" s="203" t="s">
        <v>483</v>
      </c>
      <c r="G189" s="191"/>
      <c r="H189" s="191"/>
      <c r="I189" s="191"/>
      <c r="J189" s="204" t="n">
        <f aca="false">BK189</f>
        <v>73940</v>
      </c>
      <c r="K189" s="191"/>
      <c r="L189" s="195"/>
      <c r="M189" s="196"/>
      <c r="N189" s="197"/>
      <c r="O189" s="197"/>
      <c r="P189" s="198" t="n">
        <f aca="false">SUM(P190:P193)</f>
        <v>4.749</v>
      </c>
      <c r="Q189" s="197"/>
      <c r="R189" s="198" t="n">
        <f aca="false">SUM(R190:R193)</f>
        <v>10.85526</v>
      </c>
      <c r="S189" s="197"/>
      <c r="T189" s="199" t="n">
        <f aca="false">SUM(T190:T193)</f>
        <v>0</v>
      </c>
      <c r="AR189" s="200" t="s">
        <v>79</v>
      </c>
      <c r="AT189" s="201" t="s">
        <v>70</v>
      </c>
      <c r="AU189" s="201" t="s">
        <v>79</v>
      </c>
      <c r="AY189" s="200" t="s">
        <v>122</v>
      </c>
      <c r="BK189" s="202" t="n">
        <f aca="false">SUM(BK190:BK193)</f>
        <v>73940</v>
      </c>
    </row>
    <row r="190" s="26" customFormat="true" ht="21.75" hidden="false" customHeight="true" outlineLevel="0" collapsed="false">
      <c r="A190" s="19"/>
      <c r="B190" s="20"/>
      <c r="C190" s="205" t="s">
        <v>182</v>
      </c>
      <c r="D190" s="205" t="s">
        <v>125</v>
      </c>
      <c r="E190" s="206" t="s">
        <v>484</v>
      </c>
      <c r="F190" s="207" t="s">
        <v>485</v>
      </c>
      <c r="G190" s="208" t="s">
        <v>231</v>
      </c>
      <c r="H190" s="209" t="n">
        <v>1</v>
      </c>
      <c r="I190" s="210" t="n">
        <v>36900</v>
      </c>
      <c r="J190" s="210" t="n">
        <f aca="false">ROUND(I190*H190,2)</f>
        <v>36900</v>
      </c>
      <c r="K190" s="207"/>
      <c r="L190" s="25"/>
      <c r="M190" s="211"/>
      <c r="N190" s="212" t="s">
        <v>36</v>
      </c>
      <c r="O190" s="213" t="n">
        <v>1.583</v>
      </c>
      <c r="P190" s="213" t="n">
        <f aca="false">O190*H190</f>
        <v>1.583</v>
      </c>
      <c r="Q190" s="213" t="n">
        <v>3.61842</v>
      </c>
      <c r="R190" s="213" t="n">
        <f aca="false">Q190*H190</f>
        <v>3.61842</v>
      </c>
      <c r="S190" s="213" t="n">
        <v>0</v>
      </c>
      <c r="T190" s="214" t="n">
        <f aca="false">S190*H190</f>
        <v>0</v>
      </c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R190" s="215" t="s">
        <v>143</v>
      </c>
      <c r="AT190" s="215" t="s">
        <v>125</v>
      </c>
      <c r="AU190" s="215" t="s">
        <v>81</v>
      </c>
      <c r="AY190" s="3" t="s">
        <v>122</v>
      </c>
      <c r="BE190" s="216" t="n">
        <f aca="false">IF(N190="základní",J190,0)</f>
        <v>36900</v>
      </c>
      <c r="BF190" s="216" t="n">
        <f aca="false">IF(N190="snížená",J190,0)</f>
        <v>0</v>
      </c>
      <c r="BG190" s="216" t="n">
        <f aca="false">IF(N190="zákl. přenesená",J190,0)</f>
        <v>0</v>
      </c>
      <c r="BH190" s="216" t="n">
        <f aca="false">IF(N190="sníž. přenesená",J190,0)</f>
        <v>0</v>
      </c>
      <c r="BI190" s="216" t="n">
        <f aca="false">IF(N190="nulová",J190,0)</f>
        <v>0</v>
      </c>
      <c r="BJ190" s="3" t="s">
        <v>79</v>
      </c>
      <c r="BK190" s="216" t="n">
        <f aca="false">ROUND(I190*H190,2)</f>
        <v>36900</v>
      </c>
      <c r="BL190" s="3" t="s">
        <v>143</v>
      </c>
      <c r="BM190" s="215" t="s">
        <v>486</v>
      </c>
    </row>
    <row r="191" s="26" customFormat="true" ht="12.8" hidden="false" customHeight="false" outlineLevel="0" collapsed="false">
      <c r="A191" s="19"/>
      <c r="B191" s="20"/>
      <c r="C191" s="21"/>
      <c r="D191" s="217" t="s">
        <v>132</v>
      </c>
      <c r="E191" s="21"/>
      <c r="F191" s="218" t="s">
        <v>485</v>
      </c>
      <c r="G191" s="21"/>
      <c r="H191" s="21"/>
      <c r="I191" s="21"/>
      <c r="J191" s="21"/>
      <c r="K191" s="21"/>
      <c r="L191" s="25"/>
      <c r="M191" s="219"/>
      <c r="N191" s="220"/>
      <c r="O191" s="69"/>
      <c r="P191" s="69"/>
      <c r="Q191" s="69"/>
      <c r="R191" s="69"/>
      <c r="S191" s="69"/>
      <c r="T191" s="70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T191" s="3" t="s">
        <v>132</v>
      </c>
      <c r="AU191" s="3" t="s">
        <v>81</v>
      </c>
    </row>
    <row r="192" s="26" customFormat="true" ht="21.75" hidden="false" customHeight="true" outlineLevel="0" collapsed="false">
      <c r="A192" s="19"/>
      <c r="B192" s="20"/>
      <c r="C192" s="205" t="s">
        <v>189</v>
      </c>
      <c r="D192" s="205" t="s">
        <v>125</v>
      </c>
      <c r="E192" s="206" t="s">
        <v>487</v>
      </c>
      <c r="F192" s="207" t="s">
        <v>488</v>
      </c>
      <c r="G192" s="208" t="s">
        <v>231</v>
      </c>
      <c r="H192" s="209" t="n">
        <v>2</v>
      </c>
      <c r="I192" s="210" t="n">
        <v>18520</v>
      </c>
      <c r="J192" s="210" t="n">
        <f aca="false">ROUND(I192*H192,2)</f>
        <v>37040</v>
      </c>
      <c r="K192" s="207"/>
      <c r="L192" s="25"/>
      <c r="M192" s="211"/>
      <c r="N192" s="212" t="s">
        <v>36</v>
      </c>
      <c r="O192" s="213" t="n">
        <v>1.583</v>
      </c>
      <c r="P192" s="213" t="n">
        <f aca="false">O192*H192</f>
        <v>3.166</v>
      </c>
      <c r="Q192" s="213" t="n">
        <v>3.61842</v>
      </c>
      <c r="R192" s="213" t="n">
        <f aca="false">Q192*H192</f>
        <v>7.23684</v>
      </c>
      <c r="S192" s="213" t="n">
        <v>0</v>
      </c>
      <c r="T192" s="214" t="n">
        <f aca="false">S192*H192</f>
        <v>0</v>
      </c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R192" s="215" t="s">
        <v>143</v>
      </c>
      <c r="AT192" s="215" t="s">
        <v>125</v>
      </c>
      <c r="AU192" s="215" t="s">
        <v>81</v>
      </c>
      <c r="AY192" s="3" t="s">
        <v>122</v>
      </c>
      <c r="BE192" s="216" t="n">
        <f aca="false">IF(N192="základní",J192,0)</f>
        <v>37040</v>
      </c>
      <c r="BF192" s="216" t="n">
        <f aca="false">IF(N192="snížená",J192,0)</f>
        <v>0</v>
      </c>
      <c r="BG192" s="216" t="n">
        <f aca="false">IF(N192="zákl. přenesená",J192,0)</f>
        <v>0</v>
      </c>
      <c r="BH192" s="216" t="n">
        <f aca="false">IF(N192="sníž. přenesená",J192,0)</f>
        <v>0</v>
      </c>
      <c r="BI192" s="216" t="n">
        <f aca="false">IF(N192="nulová",J192,0)</f>
        <v>0</v>
      </c>
      <c r="BJ192" s="3" t="s">
        <v>79</v>
      </c>
      <c r="BK192" s="216" t="n">
        <f aca="false">ROUND(I192*H192,2)</f>
        <v>37040</v>
      </c>
      <c r="BL192" s="3" t="s">
        <v>143</v>
      </c>
      <c r="BM192" s="215" t="s">
        <v>489</v>
      </c>
    </row>
    <row r="193" s="26" customFormat="true" ht="12.8" hidden="false" customHeight="false" outlineLevel="0" collapsed="false">
      <c r="A193" s="19"/>
      <c r="B193" s="20"/>
      <c r="C193" s="21"/>
      <c r="D193" s="217" t="s">
        <v>132</v>
      </c>
      <c r="E193" s="21"/>
      <c r="F193" s="218" t="s">
        <v>488</v>
      </c>
      <c r="G193" s="21"/>
      <c r="H193" s="21"/>
      <c r="I193" s="21"/>
      <c r="J193" s="21"/>
      <c r="K193" s="21"/>
      <c r="L193" s="25"/>
      <c r="M193" s="219"/>
      <c r="N193" s="220"/>
      <c r="O193" s="69"/>
      <c r="P193" s="69"/>
      <c r="Q193" s="69"/>
      <c r="R193" s="69"/>
      <c r="S193" s="69"/>
      <c r="T193" s="70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T193" s="3" t="s">
        <v>132</v>
      </c>
      <c r="AU193" s="3" t="s">
        <v>81</v>
      </c>
    </row>
    <row r="194" s="189" customFormat="true" ht="22.8" hidden="false" customHeight="true" outlineLevel="0" collapsed="false">
      <c r="B194" s="190"/>
      <c r="C194" s="191"/>
      <c r="D194" s="192" t="s">
        <v>70</v>
      </c>
      <c r="E194" s="203" t="s">
        <v>143</v>
      </c>
      <c r="F194" s="203" t="s">
        <v>490</v>
      </c>
      <c r="G194" s="191"/>
      <c r="H194" s="191"/>
      <c r="I194" s="191"/>
      <c r="J194" s="204" t="n">
        <f aca="false">BK194</f>
        <v>10684.8</v>
      </c>
      <c r="K194" s="191"/>
      <c r="L194" s="195"/>
      <c r="M194" s="196"/>
      <c r="N194" s="197"/>
      <c r="O194" s="197"/>
      <c r="P194" s="198" t="n">
        <f aca="false">SUM(P195:P201)</f>
        <v>13.27536</v>
      </c>
      <c r="Q194" s="197"/>
      <c r="R194" s="198" t="n">
        <f aca="false">SUM(R195:R201)</f>
        <v>0</v>
      </c>
      <c r="S194" s="197"/>
      <c r="T194" s="199" t="n">
        <f aca="false">SUM(T195:T201)</f>
        <v>0</v>
      </c>
      <c r="AR194" s="200" t="s">
        <v>79</v>
      </c>
      <c r="AT194" s="201" t="s">
        <v>70</v>
      </c>
      <c r="AU194" s="201" t="s">
        <v>79</v>
      </c>
      <c r="AY194" s="200" t="s">
        <v>122</v>
      </c>
      <c r="BK194" s="202" t="n">
        <f aca="false">SUM(BK195:BK201)</f>
        <v>10684.8</v>
      </c>
    </row>
    <row r="195" s="26" customFormat="true" ht="16.5" hidden="false" customHeight="true" outlineLevel="0" collapsed="false">
      <c r="A195" s="19"/>
      <c r="B195" s="20"/>
      <c r="C195" s="205" t="s">
        <v>194</v>
      </c>
      <c r="D195" s="205" t="s">
        <v>125</v>
      </c>
      <c r="E195" s="206" t="s">
        <v>491</v>
      </c>
      <c r="F195" s="207" t="s">
        <v>492</v>
      </c>
      <c r="G195" s="208" t="s">
        <v>421</v>
      </c>
      <c r="H195" s="209" t="n">
        <v>10.08</v>
      </c>
      <c r="I195" s="210" t="n">
        <v>1060</v>
      </c>
      <c r="J195" s="210" t="n">
        <f aca="false">ROUND(I195*H195,2)</f>
        <v>10684.8</v>
      </c>
      <c r="K195" s="207" t="s">
        <v>129</v>
      </c>
      <c r="L195" s="25"/>
      <c r="M195" s="211"/>
      <c r="N195" s="212" t="s">
        <v>36</v>
      </c>
      <c r="O195" s="213" t="n">
        <v>1.317</v>
      </c>
      <c r="P195" s="213" t="n">
        <f aca="false">O195*H195</f>
        <v>13.27536</v>
      </c>
      <c r="Q195" s="213" t="n">
        <v>0</v>
      </c>
      <c r="R195" s="213" t="n">
        <f aca="false">Q195*H195</f>
        <v>0</v>
      </c>
      <c r="S195" s="213" t="n">
        <v>0</v>
      </c>
      <c r="T195" s="214" t="n">
        <f aca="false">S195*H195</f>
        <v>0</v>
      </c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R195" s="215" t="s">
        <v>143</v>
      </c>
      <c r="AT195" s="215" t="s">
        <v>125</v>
      </c>
      <c r="AU195" s="215" t="s">
        <v>81</v>
      </c>
      <c r="AY195" s="3" t="s">
        <v>122</v>
      </c>
      <c r="BE195" s="216" t="n">
        <f aca="false">IF(N195="základní",J195,0)</f>
        <v>10684.8</v>
      </c>
      <c r="BF195" s="216" t="n">
        <f aca="false">IF(N195="snížená",J195,0)</f>
        <v>0</v>
      </c>
      <c r="BG195" s="216" t="n">
        <f aca="false">IF(N195="zákl. přenesená",J195,0)</f>
        <v>0</v>
      </c>
      <c r="BH195" s="216" t="n">
        <f aca="false">IF(N195="sníž. přenesená",J195,0)</f>
        <v>0</v>
      </c>
      <c r="BI195" s="216" t="n">
        <f aca="false">IF(N195="nulová",J195,0)</f>
        <v>0</v>
      </c>
      <c r="BJ195" s="3" t="s">
        <v>79</v>
      </c>
      <c r="BK195" s="216" t="n">
        <f aca="false">ROUND(I195*H195,2)</f>
        <v>10684.8</v>
      </c>
      <c r="BL195" s="3" t="s">
        <v>143</v>
      </c>
      <c r="BM195" s="215" t="s">
        <v>493</v>
      </c>
    </row>
    <row r="196" s="26" customFormat="true" ht="12.8" hidden="false" customHeight="false" outlineLevel="0" collapsed="false">
      <c r="A196" s="19"/>
      <c r="B196" s="20"/>
      <c r="C196" s="21"/>
      <c r="D196" s="217" t="s">
        <v>132</v>
      </c>
      <c r="E196" s="21"/>
      <c r="F196" s="218" t="s">
        <v>494</v>
      </c>
      <c r="G196" s="21"/>
      <c r="H196" s="21"/>
      <c r="I196" s="21"/>
      <c r="J196" s="21"/>
      <c r="K196" s="21"/>
      <c r="L196" s="25"/>
      <c r="M196" s="219"/>
      <c r="N196" s="220"/>
      <c r="O196" s="69"/>
      <c r="P196" s="69"/>
      <c r="Q196" s="69"/>
      <c r="R196" s="69"/>
      <c r="S196" s="69"/>
      <c r="T196" s="70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T196" s="3" t="s">
        <v>132</v>
      </c>
      <c r="AU196" s="3" t="s">
        <v>81</v>
      </c>
    </row>
    <row r="197" s="234" customFormat="true" ht="12.8" hidden="false" customHeight="false" outlineLevel="0" collapsed="false">
      <c r="B197" s="235"/>
      <c r="C197" s="236"/>
      <c r="D197" s="217" t="s">
        <v>424</v>
      </c>
      <c r="E197" s="237"/>
      <c r="F197" s="238" t="s">
        <v>431</v>
      </c>
      <c r="G197" s="236"/>
      <c r="H197" s="237"/>
      <c r="I197" s="236"/>
      <c r="J197" s="236"/>
      <c r="K197" s="236"/>
      <c r="L197" s="239"/>
      <c r="M197" s="240"/>
      <c r="N197" s="241"/>
      <c r="O197" s="241"/>
      <c r="P197" s="241"/>
      <c r="Q197" s="241"/>
      <c r="R197" s="241"/>
      <c r="S197" s="241"/>
      <c r="T197" s="242"/>
      <c r="AT197" s="243" t="s">
        <v>424</v>
      </c>
      <c r="AU197" s="243" t="s">
        <v>81</v>
      </c>
      <c r="AV197" s="234" t="s">
        <v>79</v>
      </c>
      <c r="AW197" s="234" t="s">
        <v>28</v>
      </c>
      <c r="AX197" s="234" t="s">
        <v>71</v>
      </c>
      <c r="AY197" s="243" t="s">
        <v>122</v>
      </c>
    </row>
    <row r="198" s="244" customFormat="true" ht="12.8" hidden="false" customHeight="false" outlineLevel="0" collapsed="false">
      <c r="B198" s="245"/>
      <c r="C198" s="246"/>
      <c r="D198" s="217" t="s">
        <v>424</v>
      </c>
      <c r="E198" s="247"/>
      <c r="F198" s="248" t="s">
        <v>495</v>
      </c>
      <c r="G198" s="246"/>
      <c r="H198" s="249" t="n">
        <v>3</v>
      </c>
      <c r="I198" s="246"/>
      <c r="J198" s="246"/>
      <c r="K198" s="246"/>
      <c r="L198" s="250"/>
      <c r="M198" s="251"/>
      <c r="N198" s="252"/>
      <c r="O198" s="252"/>
      <c r="P198" s="252"/>
      <c r="Q198" s="252"/>
      <c r="R198" s="252"/>
      <c r="S198" s="252"/>
      <c r="T198" s="253"/>
      <c r="AT198" s="254" t="s">
        <v>424</v>
      </c>
      <c r="AU198" s="254" t="s">
        <v>81</v>
      </c>
      <c r="AV198" s="244" t="s">
        <v>81</v>
      </c>
      <c r="AW198" s="244" t="s">
        <v>28</v>
      </c>
      <c r="AX198" s="244" t="s">
        <v>71</v>
      </c>
      <c r="AY198" s="254" t="s">
        <v>122</v>
      </c>
    </row>
    <row r="199" s="234" customFormat="true" ht="12.8" hidden="false" customHeight="false" outlineLevel="0" collapsed="false">
      <c r="B199" s="235"/>
      <c r="C199" s="236"/>
      <c r="D199" s="217" t="s">
        <v>424</v>
      </c>
      <c r="E199" s="237"/>
      <c r="F199" s="238" t="s">
        <v>433</v>
      </c>
      <c r="G199" s="236"/>
      <c r="H199" s="237"/>
      <c r="I199" s="236"/>
      <c r="J199" s="236"/>
      <c r="K199" s="236"/>
      <c r="L199" s="239"/>
      <c r="M199" s="240"/>
      <c r="N199" s="241"/>
      <c r="O199" s="241"/>
      <c r="P199" s="241"/>
      <c r="Q199" s="241"/>
      <c r="R199" s="241"/>
      <c r="S199" s="241"/>
      <c r="T199" s="242"/>
      <c r="AT199" s="243" t="s">
        <v>424</v>
      </c>
      <c r="AU199" s="243" t="s">
        <v>81</v>
      </c>
      <c r="AV199" s="234" t="s">
        <v>79</v>
      </c>
      <c r="AW199" s="234" t="s">
        <v>28</v>
      </c>
      <c r="AX199" s="234" t="s">
        <v>71</v>
      </c>
      <c r="AY199" s="243" t="s">
        <v>122</v>
      </c>
    </row>
    <row r="200" s="244" customFormat="true" ht="12.8" hidden="false" customHeight="false" outlineLevel="0" collapsed="false">
      <c r="B200" s="245"/>
      <c r="C200" s="246"/>
      <c r="D200" s="217" t="s">
        <v>424</v>
      </c>
      <c r="E200" s="247"/>
      <c r="F200" s="248" t="s">
        <v>496</v>
      </c>
      <c r="G200" s="246"/>
      <c r="H200" s="249" t="n">
        <v>7.08</v>
      </c>
      <c r="I200" s="246"/>
      <c r="J200" s="246"/>
      <c r="K200" s="246"/>
      <c r="L200" s="250"/>
      <c r="M200" s="251"/>
      <c r="N200" s="252"/>
      <c r="O200" s="252"/>
      <c r="P200" s="252"/>
      <c r="Q200" s="252"/>
      <c r="R200" s="252"/>
      <c r="S200" s="252"/>
      <c r="T200" s="253"/>
      <c r="AT200" s="254" t="s">
        <v>424</v>
      </c>
      <c r="AU200" s="254" t="s">
        <v>81</v>
      </c>
      <c r="AV200" s="244" t="s">
        <v>81</v>
      </c>
      <c r="AW200" s="244" t="s">
        <v>28</v>
      </c>
      <c r="AX200" s="244" t="s">
        <v>71</v>
      </c>
      <c r="AY200" s="254" t="s">
        <v>122</v>
      </c>
    </row>
    <row r="201" s="255" customFormat="true" ht="12.8" hidden="false" customHeight="false" outlineLevel="0" collapsed="false">
      <c r="B201" s="256"/>
      <c r="C201" s="257"/>
      <c r="D201" s="217" t="s">
        <v>424</v>
      </c>
      <c r="E201" s="258"/>
      <c r="F201" s="259" t="s">
        <v>435</v>
      </c>
      <c r="G201" s="257"/>
      <c r="H201" s="260" t="n">
        <v>10.08</v>
      </c>
      <c r="I201" s="257"/>
      <c r="J201" s="257"/>
      <c r="K201" s="257"/>
      <c r="L201" s="261"/>
      <c r="M201" s="262"/>
      <c r="N201" s="263"/>
      <c r="O201" s="263"/>
      <c r="P201" s="263"/>
      <c r="Q201" s="263"/>
      <c r="R201" s="263"/>
      <c r="S201" s="263"/>
      <c r="T201" s="264"/>
      <c r="AT201" s="265" t="s">
        <v>424</v>
      </c>
      <c r="AU201" s="265" t="s">
        <v>81</v>
      </c>
      <c r="AV201" s="255" t="s">
        <v>143</v>
      </c>
      <c r="AW201" s="255" t="s">
        <v>28</v>
      </c>
      <c r="AX201" s="255" t="s">
        <v>79</v>
      </c>
      <c r="AY201" s="265" t="s">
        <v>122</v>
      </c>
    </row>
    <row r="202" s="189" customFormat="true" ht="22.8" hidden="false" customHeight="true" outlineLevel="0" collapsed="false">
      <c r="B202" s="190"/>
      <c r="C202" s="191"/>
      <c r="D202" s="192" t="s">
        <v>70</v>
      </c>
      <c r="E202" s="203" t="s">
        <v>159</v>
      </c>
      <c r="F202" s="203" t="s">
        <v>497</v>
      </c>
      <c r="G202" s="191"/>
      <c r="H202" s="191"/>
      <c r="I202" s="191"/>
      <c r="J202" s="204" t="n">
        <f aca="false">BK202</f>
        <v>14562.9</v>
      </c>
      <c r="K202" s="191"/>
      <c r="L202" s="195"/>
      <c r="M202" s="196"/>
      <c r="N202" s="197"/>
      <c r="O202" s="197"/>
      <c r="P202" s="198" t="n">
        <f aca="false">SUM(P203:P220)</f>
        <v>14.35</v>
      </c>
      <c r="Q202" s="197"/>
      <c r="R202" s="198" t="n">
        <f aca="false">SUM(R203:R220)</f>
        <v>0.1586</v>
      </c>
      <c r="S202" s="197"/>
      <c r="T202" s="199" t="n">
        <f aca="false">SUM(T203:T220)</f>
        <v>0</v>
      </c>
      <c r="AR202" s="200" t="s">
        <v>79</v>
      </c>
      <c r="AT202" s="201" t="s">
        <v>70</v>
      </c>
      <c r="AU202" s="201" t="s">
        <v>79</v>
      </c>
      <c r="AY202" s="200" t="s">
        <v>122</v>
      </c>
      <c r="BK202" s="202" t="n">
        <f aca="false">SUM(BK203:BK220)</f>
        <v>14562.9</v>
      </c>
    </row>
    <row r="203" s="26" customFormat="true" ht="21.75" hidden="false" customHeight="true" outlineLevel="0" collapsed="false">
      <c r="A203" s="19"/>
      <c r="B203" s="20"/>
      <c r="C203" s="205" t="s">
        <v>7</v>
      </c>
      <c r="D203" s="205" t="s">
        <v>125</v>
      </c>
      <c r="E203" s="206" t="s">
        <v>498</v>
      </c>
      <c r="F203" s="207" t="s">
        <v>499</v>
      </c>
      <c r="G203" s="208" t="s">
        <v>128</v>
      </c>
      <c r="H203" s="209" t="n">
        <v>9</v>
      </c>
      <c r="I203" s="210" t="n">
        <v>79</v>
      </c>
      <c r="J203" s="210" t="n">
        <f aca="false">ROUND(I203*H203,2)</f>
        <v>711</v>
      </c>
      <c r="K203" s="207" t="s">
        <v>129</v>
      </c>
      <c r="L203" s="25"/>
      <c r="M203" s="211"/>
      <c r="N203" s="212" t="s">
        <v>36</v>
      </c>
      <c r="O203" s="213" t="n">
        <v>0.199</v>
      </c>
      <c r="P203" s="213" t="n">
        <f aca="false">O203*H203</f>
        <v>1.791</v>
      </c>
      <c r="Q203" s="213" t="n">
        <v>0</v>
      </c>
      <c r="R203" s="213" t="n">
        <f aca="false">Q203*H203</f>
        <v>0</v>
      </c>
      <c r="S203" s="213" t="n">
        <v>0</v>
      </c>
      <c r="T203" s="214" t="n">
        <f aca="false">S203*H203</f>
        <v>0</v>
      </c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R203" s="215" t="s">
        <v>143</v>
      </c>
      <c r="AT203" s="215" t="s">
        <v>125</v>
      </c>
      <c r="AU203" s="215" t="s">
        <v>81</v>
      </c>
      <c r="AY203" s="3" t="s">
        <v>122</v>
      </c>
      <c r="BE203" s="216" t="n">
        <f aca="false">IF(N203="základní",J203,0)</f>
        <v>711</v>
      </c>
      <c r="BF203" s="216" t="n">
        <f aca="false">IF(N203="snížená",J203,0)</f>
        <v>0</v>
      </c>
      <c r="BG203" s="216" t="n">
        <f aca="false">IF(N203="zákl. přenesená",J203,0)</f>
        <v>0</v>
      </c>
      <c r="BH203" s="216" t="n">
        <f aca="false">IF(N203="sníž. přenesená",J203,0)</f>
        <v>0</v>
      </c>
      <c r="BI203" s="216" t="n">
        <f aca="false">IF(N203="nulová",J203,0)</f>
        <v>0</v>
      </c>
      <c r="BJ203" s="3" t="s">
        <v>79</v>
      </c>
      <c r="BK203" s="216" t="n">
        <f aca="false">ROUND(I203*H203,2)</f>
        <v>711</v>
      </c>
      <c r="BL203" s="3" t="s">
        <v>143</v>
      </c>
      <c r="BM203" s="215" t="s">
        <v>500</v>
      </c>
    </row>
    <row r="204" s="26" customFormat="true" ht="12.8" hidden="false" customHeight="false" outlineLevel="0" collapsed="false">
      <c r="A204" s="19"/>
      <c r="B204" s="20"/>
      <c r="C204" s="21"/>
      <c r="D204" s="217" t="s">
        <v>132</v>
      </c>
      <c r="E204" s="21"/>
      <c r="F204" s="218" t="s">
        <v>501</v>
      </c>
      <c r="G204" s="21"/>
      <c r="H204" s="21"/>
      <c r="I204" s="21"/>
      <c r="J204" s="21"/>
      <c r="K204" s="21"/>
      <c r="L204" s="25"/>
      <c r="M204" s="219"/>
      <c r="N204" s="220"/>
      <c r="O204" s="69"/>
      <c r="P204" s="69"/>
      <c r="Q204" s="69"/>
      <c r="R204" s="69"/>
      <c r="S204" s="69"/>
      <c r="T204" s="70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T204" s="3" t="s">
        <v>132</v>
      </c>
      <c r="AU204" s="3" t="s">
        <v>81</v>
      </c>
    </row>
    <row r="205" s="26" customFormat="true" ht="21.75" hidden="false" customHeight="true" outlineLevel="0" collapsed="false">
      <c r="A205" s="19"/>
      <c r="B205" s="20"/>
      <c r="C205" s="221" t="s">
        <v>130</v>
      </c>
      <c r="D205" s="221" t="s">
        <v>134</v>
      </c>
      <c r="E205" s="222" t="s">
        <v>502</v>
      </c>
      <c r="F205" s="223" t="s">
        <v>503</v>
      </c>
      <c r="G205" s="224" t="s">
        <v>128</v>
      </c>
      <c r="H205" s="225" t="n">
        <v>9</v>
      </c>
      <c r="I205" s="226" t="n">
        <v>62.8</v>
      </c>
      <c r="J205" s="226" t="n">
        <f aca="false">ROUND(I205*H205,2)</f>
        <v>565.2</v>
      </c>
      <c r="K205" s="223" t="s">
        <v>129</v>
      </c>
      <c r="L205" s="227"/>
      <c r="M205" s="228"/>
      <c r="N205" s="229" t="s">
        <v>36</v>
      </c>
      <c r="O205" s="213" t="n">
        <v>0</v>
      </c>
      <c r="P205" s="213" t="n">
        <f aca="false">O205*H205</f>
        <v>0</v>
      </c>
      <c r="Q205" s="213" t="n">
        <v>0.00067</v>
      </c>
      <c r="R205" s="213" t="n">
        <f aca="false">Q205*H205</f>
        <v>0.00603</v>
      </c>
      <c r="S205" s="213" t="n">
        <v>0</v>
      </c>
      <c r="T205" s="214" t="n">
        <f aca="false">S205*H205</f>
        <v>0</v>
      </c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R205" s="215" t="s">
        <v>159</v>
      </c>
      <c r="AT205" s="215" t="s">
        <v>134</v>
      </c>
      <c r="AU205" s="215" t="s">
        <v>81</v>
      </c>
      <c r="AY205" s="3" t="s">
        <v>122</v>
      </c>
      <c r="BE205" s="216" t="n">
        <f aca="false">IF(N205="základní",J205,0)</f>
        <v>565.2</v>
      </c>
      <c r="BF205" s="216" t="n">
        <f aca="false">IF(N205="snížená",J205,0)</f>
        <v>0</v>
      </c>
      <c r="BG205" s="216" t="n">
        <f aca="false">IF(N205="zákl. přenesená",J205,0)</f>
        <v>0</v>
      </c>
      <c r="BH205" s="216" t="n">
        <f aca="false">IF(N205="sníž. přenesená",J205,0)</f>
        <v>0</v>
      </c>
      <c r="BI205" s="216" t="n">
        <f aca="false">IF(N205="nulová",J205,0)</f>
        <v>0</v>
      </c>
      <c r="BJ205" s="3" t="s">
        <v>79</v>
      </c>
      <c r="BK205" s="216" t="n">
        <f aca="false">ROUND(I205*H205,2)</f>
        <v>565.2</v>
      </c>
      <c r="BL205" s="3" t="s">
        <v>143</v>
      </c>
      <c r="BM205" s="215" t="s">
        <v>504</v>
      </c>
    </row>
    <row r="206" s="26" customFormat="true" ht="12.8" hidden="false" customHeight="false" outlineLevel="0" collapsed="false">
      <c r="A206" s="19"/>
      <c r="B206" s="20"/>
      <c r="C206" s="21"/>
      <c r="D206" s="217" t="s">
        <v>132</v>
      </c>
      <c r="E206" s="21"/>
      <c r="F206" s="218" t="s">
        <v>503</v>
      </c>
      <c r="G206" s="21"/>
      <c r="H206" s="21"/>
      <c r="I206" s="21"/>
      <c r="J206" s="21"/>
      <c r="K206" s="21"/>
      <c r="L206" s="25"/>
      <c r="M206" s="219"/>
      <c r="N206" s="220"/>
      <c r="O206" s="69"/>
      <c r="P206" s="69"/>
      <c r="Q206" s="69"/>
      <c r="R206" s="69"/>
      <c r="S206" s="69"/>
      <c r="T206" s="70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T206" s="3" t="s">
        <v>132</v>
      </c>
      <c r="AU206" s="3" t="s">
        <v>81</v>
      </c>
    </row>
    <row r="207" s="26" customFormat="true" ht="21.75" hidden="false" customHeight="true" outlineLevel="0" collapsed="false">
      <c r="A207" s="19"/>
      <c r="B207" s="20"/>
      <c r="C207" s="205" t="s">
        <v>207</v>
      </c>
      <c r="D207" s="205" t="s">
        <v>125</v>
      </c>
      <c r="E207" s="206" t="s">
        <v>505</v>
      </c>
      <c r="F207" s="207" t="s">
        <v>506</v>
      </c>
      <c r="G207" s="208" t="s">
        <v>128</v>
      </c>
      <c r="H207" s="209" t="n">
        <v>41</v>
      </c>
      <c r="I207" s="210" t="n">
        <v>95</v>
      </c>
      <c r="J207" s="210" t="n">
        <f aca="false">ROUND(I207*H207,2)</f>
        <v>3895</v>
      </c>
      <c r="K207" s="207" t="s">
        <v>129</v>
      </c>
      <c r="L207" s="25"/>
      <c r="M207" s="211"/>
      <c r="N207" s="212" t="s">
        <v>36</v>
      </c>
      <c r="O207" s="213" t="n">
        <v>0.24</v>
      </c>
      <c r="P207" s="213" t="n">
        <f aca="false">O207*H207</f>
        <v>9.84</v>
      </c>
      <c r="Q207" s="213" t="n">
        <v>0</v>
      </c>
      <c r="R207" s="213" t="n">
        <f aca="false">Q207*H207</f>
        <v>0</v>
      </c>
      <c r="S207" s="213" t="n">
        <v>0</v>
      </c>
      <c r="T207" s="214" t="n">
        <f aca="false">S207*H207</f>
        <v>0</v>
      </c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R207" s="215" t="s">
        <v>143</v>
      </c>
      <c r="AT207" s="215" t="s">
        <v>125</v>
      </c>
      <c r="AU207" s="215" t="s">
        <v>81</v>
      </c>
      <c r="AY207" s="3" t="s">
        <v>122</v>
      </c>
      <c r="BE207" s="216" t="n">
        <f aca="false">IF(N207="základní",J207,0)</f>
        <v>3895</v>
      </c>
      <c r="BF207" s="216" t="n">
        <f aca="false">IF(N207="snížená",J207,0)</f>
        <v>0</v>
      </c>
      <c r="BG207" s="216" t="n">
        <f aca="false">IF(N207="zákl. přenesená",J207,0)</f>
        <v>0</v>
      </c>
      <c r="BH207" s="216" t="n">
        <f aca="false">IF(N207="sníž. přenesená",J207,0)</f>
        <v>0</v>
      </c>
      <c r="BI207" s="216" t="n">
        <f aca="false">IF(N207="nulová",J207,0)</f>
        <v>0</v>
      </c>
      <c r="BJ207" s="3" t="s">
        <v>79</v>
      </c>
      <c r="BK207" s="216" t="n">
        <f aca="false">ROUND(I207*H207,2)</f>
        <v>3895</v>
      </c>
      <c r="BL207" s="3" t="s">
        <v>143</v>
      </c>
      <c r="BM207" s="215" t="s">
        <v>507</v>
      </c>
    </row>
    <row r="208" s="26" customFormat="true" ht="12.8" hidden="false" customHeight="false" outlineLevel="0" collapsed="false">
      <c r="A208" s="19"/>
      <c r="B208" s="20"/>
      <c r="C208" s="21"/>
      <c r="D208" s="217" t="s">
        <v>132</v>
      </c>
      <c r="E208" s="21"/>
      <c r="F208" s="218" t="s">
        <v>508</v>
      </c>
      <c r="G208" s="21"/>
      <c r="H208" s="21"/>
      <c r="I208" s="21"/>
      <c r="J208" s="21"/>
      <c r="K208" s="21"/>
      <c r="L208" s="25"/>
      <c r="M208" s="219"/>
      <c r="N208" s="220"/>
      <c r="O208" s="69"/>
      <c r="P208" s="69"/>
      <c r="Q208" s="69"/>
      <c r="R208" s="69"/>
      <c r="S208" s="69"/>
      <c r="T208" s="70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T208" s="3" t="s">
        <v>132</v>
      </c>
      <c r="AU208" s="3" t="s">
        <v>81</v>
      </c>
    </row>
    <row r="209" s="26" customFormat="true" ht="21.75" hidden="false" customHeight="true" outlineLevel="0" collapsed="false">
      <c r="A209" s="19"/>
      <c r="B209" s="20"/>
      <c r="C209" s="221" t="s">
        <v>212</v>
      </c>
      <c r="D209" s="221" t="s">
        <v>134</v>
      </c>
      <c r="E209" s="222" t="s">
        <v>509</v>
      </c>
      <c r="F209" s="223" t="s">
        <v>510</v>
      </c>
      <c r="G209" s="224" t="s">
        <v>128</v>
      </c>
      <c r="H209" s="225" t="n">
        <v>41</v>
      </c>
      <c r="I209" s="226" t="n">
        <v>96.6</v>
      </c>
      <c r="J209" s="226" t="n">
        <f aca="false">ROUND(I209*H209,2)</f>
        <v>3960.6</v>
      </c>
      <c r="K209" s="223" t="s">
        <v>129</v>
      </c>
      <c r="L209" s="227"/>
      <c r="M209" s="228"/>
      <c r="N209" s="229" t="s">
        <v>36</v>
      </c>
      <c r="O209" s="213" t="n">
        <v>0</v>
      </c>
      <c r="P209" s="213" t="n">
        <f aca="false">O209*H209</f>
        <v>0</v>
      </c>
      <c r="Q209" s="213" t="n">
        <v>0.00106</v>
      </c>
      <c r="R209" s="213" t="n">
        <f aca="false">Q209*H209</f>
        <v>0.04346</v>
      </c>
      <c r="S209" s="213" t="n">
        <v>0</v>
      </c>
      <c r="T209" s="214" t="n">
        <f aca="false">S209*H209</f>
        <v>0</v>
      </c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R209" s="215" t="s">
        <v>159</v>
      </c>
      <c r="AT209" s="215" t="s">
        <v>134</v>
      </c>
      <c r="AU209" s="215" t="s">
        <v>81</v>
      </c>
      <c r="AY209" s="3" t="s">
        <v>122</v>
      </c>
      <c r="BE209" s="216" t="n">
        <f aca="false">IF(N209="základní",J209,0)</f>
        <v>3960.6</v>
      </c>
      <c r="BF209" s="216" t="n">
        <f aca="false">IF(N209="snížená",J209,0)</f>
        <v>0</v>
      </c>
      <c r="BG209" s="216" t="n">
        <f aca="false">IF(N209="zákl. přenesená",J209,0)</f>
        <v>0</v>
      </c>
      <c r="BH209" s="216" t="n">
        <f aca="false">IF(N209="sníž. přenesená",J209,0)</f>
        <v>0</v>
      </c>
      <c r="BI209" s="216" t="n">
        <f aca="false">IF(N209="nulová",J209,0)</f>
        <v>0</v>
      </c>
      <c r="BJ209" s="3" t="s">
        <v>79</v>
      </c>
      <c r="BK209" s="216" t="n">
        <f aca="false">ROUND(I209*H209,2)</f>
        <v>3960.6</v>
      </c>
      <c r="BL209" s="3" t="s">
        <v>143</v>
      </c>
      <c r="BM209" s="215" t="s">
        <v>511</v>
      </c>
    </row>
    <row r="210" s="26" customFormat="true" ht="12.8" hidden="false" customHeight="false" outlineLevel="0" collapsed="false">
      <c r="A210" s="19"/>
      <c r="B210" s="20"/>
      <c r="C210" s="21"/>
      <c r="D210" s="217" t="s">
        <v>132</v>
      </c>
      <c r="E210" s="21"/>
      <c r="F210" s="218" t="s">
        <v>510</v>
      </c>
      <c r="G210" s="21"/>
      <c r="H210" s="21"/>
      <c r="I210" s="21"/>
      <c r="J210" s="21"/>
      <c r="K210" s="21"/>
      <c r="L210" s="25"/>
      <c r="M210" s="219"/>
      <c r="N210" s="220"/>
      <c r="O210" s="69"/>
      <c r="P210" s="69"/>
      <c r="Q210" s="69"/>
      <c r="R210" s="69"/>
      <c r="S210" s="69"/>
      <c r="T210" s="70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T210" s="3" t="s">
        <v>132</v>
      </c>
      <c r="AU210" s="3" t="s">
        <v>81</v>
      </c>
    </row>
    <row r="211" s="26" customFormat="true" ht="21.75" hidden="false" customHeight="true" outlineLevel="0" collapsed="false">
      <c r="A211" s="19"/>
      <c r="B211" s="20"/>
      <c r="C211" s="205" t="s">
        <v>217</v>
      </c>
      <c r="D211" s="205" t="s">
        <v>125</v>
      </c>
      <c r="E211" s="206" t="s">
        <v>512</v>
      </c>
      <c r="F211" s="207" t="s">
        <v>513</v>
      </c>
      <c r="G211" s="208" t="s">
        <v>231</v>
      </c>
      <c r="H211" s="209" t="n">
        <v>1</v>
      </c>
      <c r="I211" s="210" t="n">
        <v>1140</v>
      </c>
      <c r="J211" s="210" t="n">
        <f aca="false">ROUND(I211*H211,2)</f>
        <v>1140</v>
      </c>
      <c r="K211" s="207" t="s">
        <v>129</v>
      </c>
      <c r="L211" s="25"/>
      <c r="M211" s="211"/>
      <c r="N211" s="212" t="s">
        <v>36</v>
      </c>
      <c r="O211" s="213" t="n">
        <v>0.5</v>
      </c>
      <c r="P211" s="213" t="n">
        <f aca="false">O211*H211</f>
        <v>0.5</v>
      </c>
      <c r="Q211" s="213" t="n">
        <v>0.04005</v>
      </c>
      <c r="R211" s="213" t="n">
        <f aca="false">Q211*H211</f>
        <v>0.04005</v>
      </c>
      <c r="S211" s="213" t="n">
        <v>0</v>
      </c>
      <c r="T211" s="214" t="n">
        <f aca="false">S211*H211</f>
        <v>0</v>
      </c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R211" s="215" t="s">
        <v>143</v>
      </c>
      <c r="AT211" s="215" t="s">
        <v>125</v>
      </c>
      <c r="AU211" s="215" t="s">
        <v>81</v>
      </c>
      <c r="AY211" s="3" t="s">
        <v>122</v>
      </c>
      <c r="BE211" s="216" t="n">
        <f aca="false">IF(N211="základní",J211,0)</f>
        <v>1140</v>
      </c>
      <c r="BF211" s="216" t="n">
        <f aca="false">IF(N211="snížená",J211,0)</f>
        <v>0</v>
      </c>
      <c r="BG211" s="216" t="n">
        <f aca="false">IF(N211="zákl. přenesená",J211,0)</f>
        <v>0</v>
      </c>
      <c r="BH211" s="216" t="n">
        <f aca="false">IF(N211="sníž. přenesená",J211,0)</f>
        <v>0</v>
      </c>
      <c r="BI211" s="216" t="n">
        <f aca="false">IF(N211="nulová",J211,0)</f>
        <v>0</v>
      </c>
      <c r="BJ211" s="3" t="s">
        <v>79</v>
      </c>
      <c r="BK211" s="216" t="n">
        <f aca="false">ROUND(I211*H211,2)</f>
        <v>1140</v>
      </c>
      <c r="BL211" s="3" t="s">
        <v>143</v>
      </c>
      <c r="BM211" s="215" t="s">
        <v>514</v>
      </c>
    </row>
    <row r="212" s="26" customFormat="true" ht="12.8" hidden="false" customHeight="false" outlineLevel="0" collapsed="false">
      <c r="A212" s="19"/>
      <c r="B212" s="20"/>
      <c r="C212" s="21"/>
      <c r="D212" s="217" t="s">
        <v>132</v>
      </c>
      <c r="E212" s="21"/>
      <c r="F212" s="218" t="s">
        <v>515</v>
      </c>
      <c r="G212" s="21"/>
      <c r="H212" s="21"/>
      <c r="I212" s="21"/>
      <c r="J212" s="21"/>
      <c r="K212" s="21"/>
      <c r="L212" s="25"/>
      <c r="M212" s="219"/>
      <c r="N212" s="220"/>
      <c r="O212" s="69"/>
      <c r="P212" s="69"/>
      <c r="Q212" s="69"/>
      <c r="R212" s="69"/>
      <c r="S212" s="69"/>
      <c r="T212" s="70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T212" s="3" t="s">
        <v>132</v>
      </c>
      <c r="AU212" s="3" t="s">
        <v>81</v>
      </c>
    </row>
    <row r="213" s="26" customFormat="true" ht="21.75" hidden="false" customHeight="true" outlineLevel="0" collapsed="false">
      <c r="A213" s="19"/>
      <c r="B213" s="20"/>
      <c r="C213" s="205" t="s">
        <v>222</v>
      </c>
      <c r="D213" s="205" t="s">
        <v>125</v>
      </c>
      <c r="E213" s="206" t="s">
        <v>516</v>
      </c>
      <c r="F213" s="207" t="s">
        <v>517</v>
      </c>
      <c r="G213" s="208" t="s">
        <v>231</v>
      </c>
      <c r="H213" s="209" t="n">
        <v>1</v>
      </c>
      <c r="I213" s="210" t="n">
        <v>694</v>
      </c>
      <c r="J213" s="210" t="n">
        <f aca="false">ROUND(I213*H213,2)</f>
        <v>694</v>
      </c>
      <c r="K213" s="207" t="s">
        <v>129</v>
      </c>
      <c r="L213" s="25"/>
      <c r="M213" s="211"/>
      <c r="N213" s="212" t="s">
        <v>36</v>
      </c>
      <c r="O213" s="213" t="n">
        <v>0.083</v>
      </c>
      <c r="P213" s="213" t="n">
        <f aca="false">O213*H213</f>
        <v>0.083</v>
      </c>
      <c r="Q213" s="213" t="n">
        <v>0.00396</v>
      </c>
      <c r="R213" s="213" t="n">
        <f aca="false">Q213*H213</f>
        <v>0.00396</v>
      </c>
      <c r="S213" s="213" t="n">
        <v>0</v>
      </c>
      <c r="T213" s="214" t="n">
        <f aca="false">S213*H213</f>
        <v>0</v>
      </c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R213" s="215" t="s">
        <v>143</v>
      </c>
      <c r="AT213" s="215" t="s">
        <v>125</v>
      </c>
      <c r="AU213" s="215" t="s">
        <v>81</v>
      </c>
      <c r="AY213" s="3" t="s">
        <v>122</v>
      </c>
      <c r="BE213" s="216" t="n">
        <f aca="false">IF(N213="základní",J213,0)</f>
        <v>694</v>
      </c>
      <c r="BF213" s="216" t="n">
        <f aca="false">IF(N213="snížená",J213,0)</f>
        <v>0</v>
      </c>
      <c r="BG213" s="216" t="n">
        <f aca="false">IF(N213="zákl. přenesená",J213,0)</f>
        <v>0</v>
      </c>
      <c r="BH213" s="216" t="n">
        <f aca="false">IF(N213="sníž. přenesená",J213,0)</f>
        <v>0</v>
      </c>
      <c r="BI213" s="216" t="n">
        <f aca="false">IF(N213="nulová",J213,0)</f>
        <v>0</v>
      </c>
      <c r="BJ213" s="3" t="s">
        <v>79</v>
      </c>
      <c r="BK213" s="216" t="n">
        <f aca="false">ROUND(I213*H213,2)</f>
        <v>694</v>
      </c>
      <c r="BL213" s="3" t="s">
        <v>143</v>
      </c>
      <c r="BM213" s="215" t="s">
        <v>518</v>
      </c>
    </row>
    <row r="214" s="26" customFormat="true" ht="12.8" hidden="false" customHeight="false" outlineLevel="0" collapsed="false">
      <c r="A214" s="19"/>
      <c r="B214" s="20"/>
      <c r="C214" s="21"/>
      <c r="D214" s="217" t="s">
        <v>132</v>
      </c>
      <c r="E214" s="21"/>
      <c r="F214" s="218" t="s">
        <v>519</v>
      </c>
      <c r="G214" s="21"/>
      <c r="H214" s="21"/>
      <c r="I214" s="21"/>
      <c r="J214" s="21"/>
      <c r="K214" s="21"/>
      <c r="L214" s="25"/>
      <c r="M214" s="219"/>
      <c r="N214" s="220"/>
      <c r="O214" s="69"/>
      <c r="P214" s="69"/>
      <c r="Q214" s="69"/>
      <c r="R214" s="69"/>
      <c r="S214" s="69"/>
      <c r="T214" s="70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T214" s="3" t="s">
        <v>132</v>
      </c>
      <c r="AU214" s="3" t="s">
        <v>81</v>
      </c>
    </row>
    <row r="215" s="26" customFormat="true" ht="21.75" hidden="false" customHeight="true" outlineLevel="0" collapsed="false">
      <c r="A215" s="19"/>
      <c r="B215" s="20"/>
      <c r="C215" s="205" t="s">
        <v>6</v>
      </c>
      <c r="D215" s="205" t="s">
        <v>125</v>
      </c>
      <c r="E215" s="206" t="s">
        <v>520</v>
      </c>
      <c r="F215" s="207" t="s">
        <v>521</v>
      </c>
      <c r="G215" s="208" t="s">
        <v>231</v>
      </c>
      <c r="H215" s="209" t="n">
        <v>1</v>
      </c>
      <c r="I215" s="210" t="n">
        <v>72.1</v>
      </c>
      <c r="J215" s="210" t="n">
        <f aca="false">ROUND(I215*H215,2)</f>
        <v>72.1</v>
      </c>
      <c r="K215" s="207" t="s">
        <v>129</v>
      </c>
      <c r="L215" s="25"/>
      <c r="M215" s="211"/>
      <c r="N215" s="212" t="s">
        <v>36</v>
      </c>
      <c r="O215" s="213" t="n">
        <v>0.22</v>
      </c>
      <c r="P215" s="213" t="n">
        <f aca="false">O215*H215</f>
        <v>0.22</v>
      </c>
      <c r="Q215" s="213" t="n">
        <v>0</v>
      </c>
      <c r="R215" s="213" t="n">
        <f aca="false">Q215*H215</f>
        <v>0</v>
      </c>
      <c r="S215" s="213" t="n">
        <v>0</v>
      </c>
      <c r="T215" s="214" t="n">
        <f aca="false">S215*H215</f>
        <v>0</v>
      </c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R215" s="215" t="s">
        <v>143</v>
      </c>
      <c r="AT215" s="215" t="s">
        <v>125</v>
      </c>
      <c r="AU215" s="215" t="s">
        <v>81</v>
      </c>
      <c r="AY215" s="3" t="s">
        <v>122</v>
      </c>
      <c r="BE215" s="216" t="n">
        <f aca="false">IF(N215="základní",J215,0)</f>
        <v>72.1</v>
      </c>
      <c r="BF215" s="216" t="n">
        <f aca="false">IF(N215="snížená",J215,0)</f>
        <v>0</v>
      </c>
      <c r="BG215" s="216" t="n">
        <f aca="false">IF(N215="zákl. přenesená",J215,0)</f>
        <v>0</v>
      </c>
      <c r="BH215" s="216" t="n">
        <f aca="false">IF(N215="sníž. přenesená",J215,0)</f>
        <v>0</v>
      </c>
      <c r="BI215" s="216" t="n">
        <f aca="false">IF(N215="nulová",J215,0)</f>
        <v>0</v>
      </c>
      <c r="BJ215" s="3" t="s">
        <v>79</v>
      </c>
      <c r="BK215" s="216" t="n">
        <f aca="false">ROUND(I215*H215,2)</f>
        <v>72.1</v>
      </c>
      <c r="BL215" s="3" t="s">
        <v>143</v>
      </c>
      <c r="BM215" s="215" t="s">
        <v>522</v>
      </c>
    </row>
    <row r="216" s="26" customFormat="true" ht="12.8" hidden="false" customHeight="false" outlineLevel="0" collapsed="false">
      <c r="A216" s="19"/>
      <c r="B216" s="20"/>
      <c r="C216" s="21"/>
      <c r="D216" s="217" t="s">
        <v>132</v>
      </c>
      <c r="E216" s="21"/>
      <c r="F216" s="218" t="s">
        <v>523</v>
      </c>
      <c r="G216" s="21"/>
      <c r="H216" s="21"/>
      <c r="I216" s="21"/>
      <c r="J216" s="21"/>
      <c r="K216" s="21"/>
      <c r="L216" s="25"/>
      <c r="M216" s="219"/>
      <c r="N216" s="220"/>
      <c r="O216" s="69"/>
      <c r="P216" s="69"/>
      <c r="Q216" s="69"/>
      <c r="R216" s="69"/>
      <c r="S216" s="69"/>
      <c r="T216" s="70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T216" s="3" t="s">
        <v>132</v>
      </c>
      <c r="AU216" s="3" t="s">
        <v>81</v>
      </c>
    </row>
    <row r="217" s="26" customFormat="true" ht="21.75" hidden="false" customHeight="true" outlineLevel="0" collapsed="false">
      <c r="A217" s="19"/>
      <c r="B217" s="20"/>
      <c r="C217" s="205" t="s">
        <v>234</v>
      </c>
      <c r="D217" s="205" t="s">
        <v>125</v>
      </c>
      <c r="E217" s="206" t="s">
        <v>524</v>
      </c>
      <c r="F217" s="207" t="s">
        <v>525</v>
      </c>
      <c r="G217" s="208" t="s">
        <v>231</v>
      </c>
      <c r="H217" s="209" t="n">
        <v>1</v>
      </c>
      <c r="I217" s="210" t="n">
        <v>2890</v>
      </c>
      <c r="J217" s="210" t="n">
        <f aca="false">ROUND(I217*H217,2)</f>
        <v>2890</v>
      </c>
      <c r="K217" s="207" t="s">
        <v>129</v>
      </c>
      <c r="L217" s="25"/>
      <c r="M217" s="211"/>
      <c r="N217" s="212" t="s">
        <v>36</v>
      </c>
      <c r="O217" s="213" t="n">
        <v>0.666</v>
      </c>
      <c r="P217" s="213" t="n">
        <f aca="false">O217*H217</f>
        <v>0.666</v>
      </c>
      <c r="Q217" s="213" t="n">
        <v>0.0606</v>
      </c>
      <c r="R217" s="213" t="n">
        <f aca="false">Q217*H217</f>
        <v>0.0606</v>
      </c>
      <c r="S217" s="213" t="n">
        <v>0</v>
      </c>
      <c r="T217" s="214" t="n">
        <f aca="false">S217*H217</f>
        <v>0</v>
      </c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R217" s="215" t="s">
        <v>143</v>
      </c>
      <c r="AT217" s="215" t="s">
        <v>125</v>
      </c>
      <c r="AU217" s="215" t="s">
        <v>81</v>
      </c>
      <c r="AY217" s="3" t="s">
        <v>122</v>
      </c>
      <c r="BE217" s="216" t="n">
        <f aca="false">IF(N217="základní",J217,0)</f>
        <v>2890</v>
      </c>
      <c r="BF217" s="216" t="n">
        <f aca="false">IF(N217="snížená",J217,0)</f>
        <v>0</v>
      </c>
      <c r="BG217" s="216" t="n">
        <f aca="false">IF(N217="zákl. přenesená",J217,0)</f>
        <v>0</v>
      </c>
      <c r="BH217" s="216" t="n">
        <f aca="false">IF(N217="sníž. přenesená",J217,0)</f>
        <v>0</v>
      </c>
      <c r="BI217" s="216" t="n">
        <f aca="false">IF(N217="nulová",J217,0)</f>
        <v>0</v>
      </c>
      <c r="BJ217" s="3" t="s">
        <v>79</v>
      </c>
      <c r="BK217" s="216" t="n">
        <f aca="false">ROUND(I217*H217,2)</f>
        <v>2890</v>
      </c>
      <c r="BL217" s="3" t="s">
        <v>143</v>
      </c>
      <c r="BM217" s="215" t="s">
        <v>526</v>
      </c>
    </row>
    <row r="218" s="26" customFormat="true" ht="12.8" hidden="false" customHeight="false" outlineLevel="0" collapsed="false">
      <c r="A218" s="19"/>
      <c r="B218" s="20"/>
      <c r="C218" s="21"/>
      <c r="D218" s="217" t="s">
        <v>132</v>
      </c>
      <c r="E218" s="21"/>
      <c r="F218" s="218" t="s">
        <v>527</v>
      </c>
      <c r="G218" s="21"/>
      <c r="H218" s="21"/>
      <c r="I218" s="21"/>
      <c r="J218" s="21"/>
      <c r="K218" s="21"/>
      <c r="L218" s="25"/>
      <c r="M218" s="219"/>
      <c r="N218" s="220"/>
      <c r="O218" s="69"/>
      <c r="P218" s="69"/>
      <c r="Q218" s="69"/>
      <c r="R218" s="69"/>
      <c r="S218" s="69"/>
      <c r="T218" s="70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T218" s="3" t="s">
        <v>132</v>
      </c>
      <c r="AU218" s="3" t="s">
        <v>81</v>
      </c>
    </row>
    <row r="219" s="26" customFormat="true" ht="16.5" hidden="false" customHeight="true" outlineLevel="0" collapsed="false">
      <c r="A219" s="19"/>
      <c r="B219" s="20"/>
      <c r="C219" s="205" t="s">
        <v>239</v>
      </c>
      <c r="D219" s="205" t="s">
        <v>125</v>
      </c>
      <c r="E219" s="206" t="s">
        <v>528</v>
      </c>
      <c r="F219" s="207" t="s">
        <v>529</v>
      </c>
      <c r="G219" s="208" t="s">
        <v>128</v>
      </c>
      <c r="H219" s="209" t="n">
        <v>50</v>
      </c>
      <c r="I219" s="210" t="n">
        <v>12.7</v>
      </c>
      <c r="J219" s="210" t="n">
        <f aca="false">ROUND(I219*H219,2)</f>
        <v>635</v>
      </c>
      <c r="K219" s="207" t="s">
        <v>129</v>
      </c>
      <c r="L219" s="25"/>
      <c r="M219" s="211"/>
      <c r="N219" s="212" t="s">
        <v>36</v>
      </c>
      <c r="O219" s="213" t="n">
        <v>0.025</v>
      </c>
      <c r="P219" s="213" t="n">
        <f aca="false">O219*H219</f>
        <v>1.25</v>
      </c>
      <c r="Q219" s="213" t="n">
        <v>9E-005</v>
      </c>
      <c r="R219" s="213" t="n">
        <f aca="false">Q219*H219</f>
        <v>0.0045</v>
      </c>
      <c r="S219" s="213" t="n">
        <v>0</v>
      </c>
      <c r="T219" s="214" t="n">
        <f aca="false">S219*H219</f>
        <v>0</v>
      </c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R219" s="215" t="s">
        <v>143</v>
      </c>
      <c r="AT219" s="215" t="s">
        <v>125</v>
      </c>
      <c r="AU219" s="215" t="s">
        <v>81</v>
      </c>
      <c r="AY219" s="3" t="s">
        <v>122</v>
      </c>
      <c r="BE219" s="216" t="n">
        <f aca="false">IF(N219="základní",J219,0)</f>
        <v>635</v>
      </c>
      <c r="BF219" s="216" t="n">
        <f aca="false">IF(N219="snížená",J219,0)</f>
        <v>0</v>
      </c>
      <c r="BG219" s="216" t="n">
        <f aca="false">IF(N219="zákl. přenesená",J219,0)</f>
        <v>0</v>
      </c>
      <c r="BH219" s="216" t="n">
        <f aca="false">IF(N219="sníž. přenesená",J219,0)</f>
        <v>0</v>
      </c>
      <c r="BI219" s="216" t="n">
        <f aca="false">IF(N219="nulová",J219,0)</f>
        <v>0</v>
      </c>
      <c r="BJ219" s="3" t="s">
        <v>79</v>
      </c>
      <c r="BK219" s="216" t="n">
        <f aca="false">ROUND(I219*H219,2)</f>
        <v>635</v>
      </c>
      <c r="BL219" s="3" t="s">
        <v>143</v>
      </c>
      <c r="BM219" s="215" t="s">
        <v>530</v>
      </c>
    </row>
    <row r="220" s="26" customFormat="true" ht="12.8" hidden="false" customHeight="false" outlineLevel="0" collapsed="false">
      <c r="A220" s="19"/>
      <c r="B220" s="20"/>
      <c r="C220" s="21"/>
      <c r="D220" s="217" t="s">
        <v>132</v>
      </c>
      <c r="E220" s="21"/>
      <c r="F220" s="218" t="s">
        <v>531</v>
      </c>
      <c r="G220" s="21"/>
      <c r="H220" s="21"/>
      <c r="I220" s="21"/>
      <c r="J220" s="21"/>
      <c r="K220" s="21"/>
      <c r="L220" s="25"/>
      <c r="M220" s="219"/>
      <c r="N220" s="220"/>
      <c r="O220" s="69"/>
      <c r="P220" s="69"/>
      <c r="Q220" s="69"/>
      <c r="R220" s="69"/>
      <c r="S220" s="69"/>
      <c r="T220" s="70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T220" s="3" t="s">
        <v>132</v>
      </c>
      <c r="AU220" s="3" t="s">
        <v>81</v>
      </c>
    </row>
    <row r="221" s="189" customFormat="true" ht="22.8" hidden="false" customHeight="true" outlineLevel="0" collapsed="false">
      <c r="B221" s="190"/>
      <c r="C221" s="191"/>
      <c r="D221" s="192" t="s">
        <v>70</v>
      </c>
      <c r="E221" s="203" t="s">
        <v>163</v>
      </c>
      <c r="F221" s="203" t="s">
        <v>532</v>
      </c>
      <c r="G221" s="191"/>
      <c r="H221" s="191"/>
      <c r="I221" s="191"/>
      <c r="J221" s="204" t="n">
        <f aca="false">BK221</f>
        <v>6880</v>
      </c>
      <c r="K221" s="191"/>
      <c r="L221" s="195"/>
      <c r="M221" s="196"/>
      <c r="N221" s="197"/>
      <c r="O221" s="197"/>
      <c r="P221" s="198" t="n">
        <f aca="false">SUM(P222:P223)</f>
        <v>3.8</v>
      </c>
      <c r="Q221" s="197"/>
      <c r="R221" s="198" t="n">
        <f aca="false">SUM(R222:R223)</f>
        <v>0.00186</v>
      </c>
      <c r="S221" s="197"/>
      <c r="T221" s="199" t="n">
        <f aca="false">SUM(T222:T223)</f>
        <v>0.14</v>
      </c>
      <c r="AR221" s="200" t="s">
        <v>79</v>
      </c>
      <c r="AT221" s="201" t="s">
        <v>70</v>
      </c>
      <c r="AU221" s="201" t="s">
        <v>79</v>
      </c>
      <c r="AY221" s="200" t="s">
        <v>122</v>
      </c>
      <c r="BK221" s="202" t="n">
        <f aca="false">SUM(BK222:BK223)</f>
        <v>6880</v>
      </c>
    </row>
    <row r="222" s="26" customFormat="true" ht="21.75" hidden="false" customHeight="true" outlineLevel="0" collapsed="false">
      <c r="A222" s="19"/>
      <c r="B222" s="20"/>
      <c r="C222" s="205" t="s">
        <v>244</v>
      </c>
      <c r="D222" s="205" t="s">
        <v>125</v>
      </c>
      <c r="E222" s="206" t="s">
        <v>533</v>
      </c>
      <c r="F222" s="207" t="s">
        <v>534</v>
      </c>
      <c r="G222" s="208" t="s">
        <v>231</v>
      </c>
      <c r="H222" s="209" t="n">
        <v>2</v>
      </c>
      <c r="I222" s="210" t="n">
        <v>3440</v>
      </c>
      <c r="J222" s="210" t="n">
        <f aca="false">ROUND(I222*H222,2)</f>
        <v>6880</v>
      </c>
      <c r="K222" s="207" t="s">
        <v>129</v>
      </c>
      <c r="L222" s="25"/>
      <c r="M222" s="211"/>
      <c r="N222" s="212" t="s">
        <v>36</v>
      </c>
      <c r="O222" s="213" t="n">
        <v>1.9</v>
      </c>
      <c r="P222" s="213" t="n">
        <f aca="false">O222*H222</f>
        <v>3.8</v>
      </c>
      <c r="Q222" s="213" t="n">
        <v>0.00093</v>
      </c>
      <c r="R222" s="213" t="n">
        <f aca="false">Q222*H222</f>
        <v>0.00186</v>
      </c>
      <c r="S222" s="213" t="n">
        <v>0.07</v>
      </c>
      <c r="T222" s="214" t="n">
        <f aca="false">S222*H222</f>
        <v>0.14</v>
      </c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R222" s="215" t="s">
        <v>143</v>
      </c>
      <c r="AT222" s="215" t="s">
        <v>125</v>
      </c>
      <c r="AU222" s="215" t="s">
        <v>81</v>
      </c>
      <c r="AY222" s="3" t="s">
        <v>122</v>
      </c>
      <c r="BE222" s="216" t="n">
        <f aca="false">IF(N222="základní",J222,0)</f>
        <v>6880</v>
      </c>
      <c r="BF222" s="216" t="n">
        <f aca="false">IF(N222="snížená",J222,0)</f>
        <v>0</v>
      </c>
      <c r="BG222" s="216" t="n">
        <f aca="false">IF(N222="zákl. přenesená",J222,0)</f>
        <v>0</v>
      </c>
      <c r="BH222" s="216" t="n">
        <f aca="false">IF(N222="sníž. přenesená",J222,0)</f>
        <v>0</v>
      </c>
      <c r="BI222" s="216" t="n">
        <f aca="false">IF(N222="nulová",J222,0)</f>
        <v>0</v>
      </c>
      <c r="BJ222" s="3" t="s">
        <v>79</v>
      </c>
      <c r="BK222" s="216" t="n">
        <f aca="false">ROUND(I222*H222,2)</f>
        <v>6880</v>
      </c>
      <c r="BL222" s="3" t="s">
        <v>143</v>
      </c>
      <c r="BM222" s="215" t="s">
        <v>535</v>
      </c>
    </row>
    <row r="223" s="26" customFormat="true" ht="12.8" hidden="false" customHeight="false" outlineLevel="0" collapsed="false">
      <c r="A223" s="19"/>
      <c r="B223" s="20"/>
      <c r="C223" s="21"/>
      <c r="D223" s="217" t="s">
        <v>132</v>
      </c>
      <c r="E223" s="21"/>
      <c r="F223" s="218" t="s">
        <v>536</v>
      </c>
      <c r="G223" s="21"/>
      <c r="H223" s="21"/>
      <c r="I223" s="21"/>
      <c r="J223" s="21"/>
      <c r="K223" s="21"/>
      <c r="L223" s="25"/>
      <c r="M223" s="219"/>
      <c r="N223" s="220"/>
      <c r="O223" s="69"/>
      <c r="P223" s="69"/>
      <c r="Q223" s="69"/>
      <c r="R223" s="69"/>
      <c r="S223" s="69"/>
      <c r="T223" s="70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T223" s="3" t="s">
        <v>132</v>
      </c>
      <c r="AU223" s="3" t="s">
        <v>81</v>
      </c>
    </row>
    <row r="224" s="189" customFormat="true" ht="22.8" hidden="false" customHeight="true" outlineLevel="0" collapsed="false">
      <c r="B224" s="190"/>
      <c r="C224" s="191"/>
      <c r="D224" s="192" t="s">
        <v>70</v>
      </c>
      <c r="E224" s="203" t="s">
        <v>537</v>
      </c>
      <c r="F224" s="203" t="s">
        <v>538</v>
      </c>
      <c r="G224" s="191"/>
      <c r="H224" s="191"/>
      <c r="I224" s="191"/>
      <c r="J224" s="204" t="n">
        <f aca="false">BK224</f>
        <v>5421.93</v>
      </c>
      <c r="K224" s="191"/>
      <c r="L224" s="195"/>
      <c r="M224" s="196"/>
      <c r="N224" s="197"/>
      <c r="O224" s="197"/>
      <c r="P224" s="198" t="n">
        <f aca="false">SUM(P225:P232)</f>
        <v>10.932617</v>
      </c>
      <c r="Q224" s="197"/>
      <c r="R224" s="198" t="n">
        <f aca="false">SUM(R225:R232)</f>
        <v>0</v>
      </c>
      <c r="S224" s="197"/>
      <c r="T224" s="199" t="n">
        <f aca="false">SUM(T225:T232)</f>
        <v>0</v>
      </c>
      <c r="AR224" s="200" t="s">
        <v>79</v>
      </c>
      <c r="AT224" s="201" t="s">
        <v>70</v>
      </c>
      <c r="AU224" s="201" t="s">
        <v>79</v>
      </c>
      <c r="AY224" s="200" t="s">
        <v>122</v>
      </c>
      <c r="BK224" s="202" t="n">
        <f aca="false">SUM(BK225:BK232)</f>
        <v>5421.93</v>
      </c>
    </row>
    <row r="225" s="26" customFormat="true" ht="21.75" hidden="false" customHeight="true" outlineLevel="0" collapsed="false">
      <c r="A225" s="19"/>
      <c r="B225" s="20"/>
      <c r="C225" s="205" t="s">
        <v>249</v>
      </c>
      <c r="D225" s="205" t="s">
        <v>125</v>
      </c>
      <c r="E225" s="206" t="s">
        <v>539</v>
      </c>
      <c r="F225" s="207" t="s">
        <v>540</v>
      </c>
      <c r="G225" s="208" t="s">
        <v>166</v>
      </c>
      <c r="H225" s="209" t="n">
        <v>10.855</v>
      </c>
      <c r="I225" s="210" t="n">
        <v>278</v>
      </c>
      <c r="J225" s="210" t="n">
        <f aca="false">ROUND(I225*H225,2)</f>
        <v>3017.69</v>
      </c>
      <c r="K225" s="207" t="s">
        <v>129</v>
      </c>
      <c r="L225" s="25"/>
      <c r="M225" s="211"/>
      <c r="N225" s="212" t="s">
        <v>36</v>
      </c>
      <c r="O225" s="213" t="n">
        <v>0.699</v>
      </c>
      <c r="P225" s="213" t="n">
        <f aca="false">O225*H225</f>
        <v>7.587645</v>
      </c>
      <c r="Q225" s="213" t="n">
        <v>0</v>
      </c>
      <c r="R225" s="213" t="n">
        <f aca="false">Q225*H225</f>
        <v>0</v>
      </c>
      <c r="S225" s="213" t="n">
        <v>0</v>
      </c>
      <c r="T225" s="214" t="n">
        <f aca="false">S225*H225</f>
        <v>0</v>
      </c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R225" s="215" t="s">
        <v>143</v>
      </c>
      <c r="AT225" s="215" t="s">
        <v>125</v>
      </c>
      <c r="AU225" s="215" t="s">
        <v>81</v>
      </c>
      <c r="AY225" s="3" t="s">
        <v>122</v>
      </c>
      <c r="BE225" s="216" t="n">
        <f aca="false">IF(N225="základní",J225,0)</f>
        <v>3017.69</v>
      </c>
      <c r="BF225" s="216" t="n">
        <f aca="false">IF(N225="snížená",J225,0)</f>
        <v>0</v>
      </c>
      <c r="BG225" s="216" t="n">
        <f aca="false">IF(N225="zákl. přenesená",J225,0)</f>
        <v>0</v>
      </c>
      <c r="BH225" s="216" t="n">
        <f aca="false">IF(N225="sníž. přenesená",J225,0)</f>
        <v>0</v>
      </c>
      <c r="BI225" s="216" t="n">
        <f aca="false">IF(N225="nulová",J225,0)</f>
        <v>0</v>
      </c>
      <c r="BJ225" s="3" t="s">
        <v>79</v>
      </c>
      <c r="BK225" s="216" t="n">
        <f aca="false">ROUND(I225*H225,2)</f>
        <v>3017.69</v>
      </c>
      <c r="BL225" s="3" t="s">
        <v>143</v>
      </c>
      <c r="BM225" s="215" t="s">
        <v>541</v>
      </c>
    </row>
    <row r="226" s="26" customFormat="true" ht="12.8" hidden="false" customHeight="false" outlineLevel="0" collapsed="false">
      <c r="A226" s="19"/>
      <c r="B226" s="20"/>
      <c r="C226" s="21"/>
      <c r="D226" s="217" t="s">
        <v>132</v>
      </c>
      <c r="E226" s="21"/>
      <c r="F226" s="218" t="s">
        <v>542</v>
      </c>
      <c r="G226" s="21"/>
      <c r="H226" s="21"/>
      <c r="I226" s="21"/>
      <c r="J226" s="21"/>
      <c r="K226" s="21"/>
      <c r="L226" s="25"/>
      <c r="M226" s="219"/>
      <c r="N226" s="220"/>
      <c r="O226" s="69"/>
      <c r="P226" s="69"/>
      <c r="Q226" s="69"/>
      <c r="R226" s="69"/>
      <c r="S226" s="69"/>
      <c r="T226" s="70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T226" s="3" t="s">
        <v>132</v>
      </c>
      <c r="AU226" s="3" t="s">
        <v>81</v>
      </c>
    </row>
    <row r="227" s="26" customFormat="true" ht="21.75" hidden="false" customHeight="true" outlineLevel="0" collapsed="false">
      <c r="A227" s="19"/>
      <c r="B227" s="20"/>
      <c r="C227" s="205" t="s">
        <v>254</v>
      </c>
      <c r="D227" s="205" t="s">
        <v>125</v>
      </c>
      <c r="E227" s="206" t="s">
        <v>543</v>
      </c>
      <c r="F227" s="207" t="s">
        <v>544</v>
      </c>
      <c r="G227" s="208" t="s">
        <v>166</v>
      </c>
      <c r="H227" s="209" t="n">
        <v>10.855</v>
      </c>
      <c r="I227" s="210" t="n">
        <v>196</v>
      </c>
      <c r="J227" s="210" t="n">
        <f aca="false">ROUND(I227*H227,2)</f>
        <v>2127.58</v>
      </c>
      <c r="K227" s="207" t="s">
        <v>129</v>
      </c>
      <c r="L227" s="25"/>
      <c r="M227" s="211"/>
      <c r="N227" s="212" t="s">
        <v>36</v>
      </c>
      <c r="O227" s="213" t="n">
        <v>0.272</v>
      </c>
      <c r="P227" s="213" t="n">
        <f aca="false">O227*H227</f>
        <v>2.95256</v>
      </c>
      <c r="Q227" s="213" t="n">
        <v>0</v>
      </c>
      <c r="R227" s="213" t="n">
        <f aca="false">Q227*H227</f>
        <v>0</v>
      </c>
      <c r="S227" s="213" t="n">
        <v>0</v>
      </c>
      <c r="T227" s="214" t="n">
        <f aca="false">S227*H227</f>
        <v>0</v>
      </c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R227" s="215" t="s">
        <v>143</v>
      </c>
      <c r="AT227" s="215" t="s">
        <v>125</v>
      </c>
      <c r="AU227" s="215" t="s">
        <v>81</v>
      </c>
      <c r="AY227" s="3" t="s">
        <v>122</v>
      </c>
      <c r="BE227" s="216" t="n">
        <f aca="false">IF(N227="základní",J227,0)</f>
        <v>2127.58</v>
      </c>
      <c r="BF227" s="216" t="n">
        <f aca="false">IF(N227="snížená",J227,0)</f>
        <v>0</v>
      </c>
      <c r="BG227" s="216" t="n">
        <f aca="false">IF(N227="zákl. přenesená",J227,0)</f>
        <v>0</v>
      </c>
      <c r="BH227" s="216" t="n">
        <f aca="false">IF(N227="sníž. přenesená",J227,0)</f>
        <v>0</v>
      </c>
      <c r="BI227" s="216" t="n">
        <f aca="false">IF(N227="nulová",J227,0)</f>
        <v>0</v>
      </c>
      <c r="BJ227" s="3" t="s">
        <v>79</v>
      </c>
      <c r="BK227" s="216" t="n">
        <f aca="false">ROUND(I227*H227,2)</f>
        <v>2127.58</v>
      </c>
      <c r="BL227" s="3" t="s">
        <v>143</v>
      </c>
      <c r="BM227" s="215" t="s">
        <v>545</v>
      </c>
    </row>
    <row r="228" s="26" customFormat="true" ht="12.8" hidden="false" customHeight="false" outlineLevel="0" collapsed="false">
      <c r="A228" s="19"/>
      <c r="B228" s="20"/>
      <c r="C228" s="21"/>
      <c r="D228" s="217" t="s">
        <v>132</v>
      </c>
      <c r="E228" s="21"/>
      <c r="F228" s="218" t="s">
        <v>546</v>
      </c>
      <c r="G228" s="21"/>
      <c r="H228" s="21"/>
      <c r="I228" s="21"/>
      <c r="J228" s="21"/>
      <c r="K228" s="21"/>
      <c r="L228" s="25"/>
      <c r="M228" s="219"/>
      <c r="N228" s="220"/>
      <c r="O228" s="69"/>
      <c r="P228" s="69"/>
      <c r="Q228" s="69"/>
      <c r="R228" s="69"/>
      <c r="S228" s="69"/>
      <c r="T228" s="70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T228" s="3" t="s">
        <v>132</v>
      </c>
      <c r="AU228" s="3" t="s">
        <v>81</v>
      </c>
    </row>
    <row r="229" s="26" customFormat="true" ht="21.75" hidden="false" customHeight="true" outlineLevel="0" collapsed="false">
      <c r="A229" s="19"/>
      <c r="B229" s="20"/>
      <c r="C229" s="205" t="s">
        <v>259</v>
      </c>
      <c r="D229" s="205" t="s">
        <v>125</v>
      </c>
      <c r="E229" s="206" t="s">
        <v>547</v>
      </c>
      <c r="F229" s="207" t="s">
        <v>548</v>
      </c>
      <c r="G229" s="208" t="s">
        <v>166</v>
      </c>
      <c r="H229" s="209" t="n">
        <v>0.159</v>
      </c>
      <c r="I229" s="210" t="n">
        <v>947</v>
      </c>
      <c r="J229" s="210" t="n">
        <f aca="false">ROUND(I229*H229,2)</f>
        <v>150.57</v>
      </c>
      <c r="K229" s="207" t="s">
        <v>129</v>
      </c>
      <c r="L229" s="25"/>
      <c r="M229" s="211"/>
      <c r="N229" s="212" t="s">
        <v>36</v>
      </c>
      <c r="O229" s="213" t="n">
        <v>1.48</v>
      </c>
      <c r="P229" s="213" t="n">
        <f aca="false">O229*H229</f>
        <v>0.23532</v>
      </c>
      <c r="Q229" s="213" t="n">
        <v>0</v>
      </c>
      <c r="R229" s="213" t="n">
        <f aca="false">Q229*H229</f>
        <v>0</v>
      </c>
      <c r="S229" s="213" t="n">
        <v>0</v>
      </c>
      <c r="T229" s="214" t="n">
        <f aca="false">S229*H229</f>
        <v>0</v>
      </c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R229" s="215" t="s">
        <v>143</v>
      </c>
      <c r="AT229" s="215" t="s">
        <v>125</v>
      </c>
      <c r="AU229" s="215" t="s">
        <v>81</v>
      </c>
      <c r="AY229" s="3" t="s">
        <v>122</v>
      </c>
      <c r="BE229" s="216" t="n">
        <f aca="false">IF(N229="základní",J229,0)</f>
        <v>150.57</v>
      </c>
      <c r="BF229" s="216" t="n">
        <f aca="false">IF(N229="snížená",J229,0)</f>
        <v>0</v>
      </c>
      <c r="BG229" s="216" t="n">
        <f aca="false">IF(N229="zákl. přenesená",J229,0)</f>
        <v>0</v>
      </c>
      <c r="BH229" s="216" t="n">
        <f aca="false">IF(N229="sníž. přenesená",J229,0)</f>
        <v>0</v>
      </c>
      <c r="BI229" s="216" t="n">
        <f aca="false">IF(N229="nulová",J229,0)</f>
        <v>0</v>
      </c>
      <c r="BJ229" s="3" t="s">
        <v>79</v>
      </c>
      <c r="BK229" s="216" t="n">
        <f aca="false">ROUND(I229*H229,2)</f>
        <v>150.57</v>
      </c>
      <c r="BL229" s="3" t="s">
        <v>143</v>
      </c>
      <c r="BM229" s="215" t="s">
        <v>549</v>
      </c>
    </row>
    <row r="230" s="26" customFormat="true" ht="12.8" hidden="false" customHeight="false" outlineLevel="0" collapsed="false">
      <c r="A230" s="19"/>
      <c r="B230" s="20"/>
      <c r="C230" s="21"/>
      <c r="D230" s="217" t="s">
        <v>132</v>
      </c>
      <c r="E230" s="21"/>
      <c r="F230" s="218" t="s">
        <v>550</v>
      </c>
      <c r="G230" s="21"/>
      <c r="H230" s="21"/>
      <c r="I230" s="21"/>
      <c r="J230" s="21"/>
      <c r="K230" s="21"/>
      <c r="L230" s="25"/>
      <c r="M230" s="219"/>
      <c r="N230" s="220"/>
      <c r="O230" s="69"/>
      <c r="P230" s="69"/>
      <c r="Q230" s="69"/>
      <c r="R230" s="69"/>
      <c r="S230" s="69"/>
      <c r="T230" s="70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T230" s="3" t="s">
        <v>132</v>
      </c>
      <c r="AU230" s="3" t="s">
        <v>81</v>
      </c>
    </row>
    <row r="231" s="26" customFormat="true" ht="21.75" hidden="false" customHeight="true" outlineLevel="0" collapsed="false">
      <c r="A231" s="19"/>
      <c r="B231" s="20"/>
      <c r="C231" s="205" t="s">
        <v>264</v>
      </c>
      <c r="D231" s="205" t="s">
        <v>125</v>
      </c>
      <c r="E231" s="206" t="s">
        <v>551</v>
      </c>
      <c r="F231" s="207" t="s">
        <v>552</v>
      </c>
      <c r="G231" s="208" t="s">
        <v>166</v>
      </c>
      <c r="H231" s="209" t="n">
        <v>0.159</v>
      </c>
      <c r="I231" s="210" t="n">
        <v>793</v>
      </c>
      <c r="J231" s="210" t="n">
        <f aca="false">ROUND(I231*H231,2)</f>
        <v>126.09</v>
      </c>
      <c r="K231" s="207" t="s">
        <v>129</v>
      </c>
      <c r="L231" s="25"/>
      <c r="M231" s="211"/>
      <c r="N231" s="212" t="s">
        <v>36</v>
      </c>
      <c r="O231" s="213" t="n">
        <v>0.988</v>
      </c>
      <c r="P231" s="213" t="n">
        <f aca="false">O231*H231</f>
        <v>0.157092</v>
      </c>
      <c r="Q231" s="213" t="n">
        <v>0</v>
      </c>
      <c r="R231" s="213" t="n">
        <f aca="false">Q231*H231</f>
        <v>0</v>
      </c>
      <c r="S231" s="213" t="n">
        <v>0</v>
      </c>
      <c r="T231" s="214" t="n">
        <f aca="false">S231*H231</f>
        <v>0</v>
      </c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R231" s="215" t="s">
        <v>143</v>
      </c>
      <c r="AT231" s="215" t="s">
        <v>125</v>
      </c>
      <c r="AU231" s="215" t="s">
        <v>81</v>
      </c>
      <c r="AY231" s="3" t="s">
        <v>122</v>
      </c>
      <c r="BE231" s="216" t="n">
        <f aca="false">IF(N231="základní",J231,0)</f>
        <v>126.09</v>
      </c>
      <c r="BF231" s="216" t="n">
        <f aca="false">IF(N231="snížená",J231,0)</f>
        <v>0</v>
      </c>
      <c r="BG231" s="216" t="n">
        <f aca="false">IF(N231="zákl. přenesená",J231,0)</f>
        <v>0</v>
      </c>
      <c r="BH231" s="216" t="n">
        <f aca="false">IF(N231="sníž. přenesená",J231,0)</f>
        <v>0</v>
      </c>
      <c r="BI231" s="216" t="n">
        <f aca="false">IF(N231="nulová",J231,0)</f>
        <v>0</v>
      </c>
      <c r="BJ231" s="3" t="s">
        <v>79</v>
      </c>
      <c r="BK231" s="216" t="n">
        <f aca="false">ROUND(I231*H231,2)</f>
        <v>126.09</v>
      </c>
      <c r="BL231" s="3" t="s">
        <v>143</v>
      </c>
      <c r="BM231" s="215" t="s">
        <v>553</v>
      </c>
    </row>
    <row r="232" s="26" customFormat="true" ht="12.8" hidden="false" customHeight="false" outlineLevel="0" collapsed="false">
      <c r="A232" s="19"/>
      <c r="B232" s="20"/>
      <c r="C232" s="21"/>
      <c r="D232" s="217" t="s">
        <v>132</v>
      </c>
      <c r="E232" s="21"/>
      <c r="F232" s="218" t="s">
        <v>554</v>
      </c>
      <c r="G232" s="21"/>
      <c r="H232" s="21"/>
      <c r="I232" s="21"/>
      <c r="J232" s="21"/>
      <c r="K232" s="21"/>
      <c r="L232" s="25"/>
      <c r="M232" s="219"/>
      <c r="N232" s="220"/>
      <c r="O232" s="69"/>
      <c r="P232" s="69"/>
      <c r="Q232" s="69"/>
      <c r="R232" s="69"/>
      <c r="S232" s="69"/>
      <c r="T232" s="70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T232" s="3" t="s">
        <v>132</v>
      </c>
      <c r="AU232" s="3" t="s">
        <v>81</v>
      </c>
    </row>
    <row r="233" s="189" customFormat="true" ht="25.9" hidden="false" customHeight="true" outlineLevel="0" collapsed="false">
      <c r="B233" s="190"/>
      <c r="C233" s="191"/>
      <c r="D233" s="192" t="s">
        <v>70</v>
      </c>
      <c r="E233" s="193" t="s">
        <v>120</v>
      </c>
      <c r="F233" s="193" t="s">
        <v>121</v>
      </c>
      <c r="G233" s="191"/>
      <c r="H233" s="191"/>
      <c r="I233" s="191"/>
      <c r="J233" s="194" t="n">
        <f aca="false">BK233</f>
        <v>1691421.82</v>
      </c>
      <c r="K233" s="191"/>
      <c r="L233" s="195"/>
      <c r="M233" s="196"/>
      <c r="N233" s="197"/>
      <c r="O233" s="197"/>
      <c r="P233" s="198" t="n">
        <f aca="false">P234+P255+P298+P372+P429+P438</f>
        <v>1096.392897</v>
      </c>
      <c r="Q233" s="197"/>
      <c r="R233" s="198" t="n">
        <f aca="false">R234+R255+R298+R372+R429+R438</f>
        <v>3.87063</v>
      </c>
      <c r="S233" s="197"/>
      <c r="T233" s="199" t="n">
        <f aca="false">T234+T255+T298+T372+T429+T438</f>
        <v>0</v>
      </c>
      <c r="AR233" s="200" t="s">
        <v>81</v>
      </c>
      <c r="AT233" s="201" t="s">
        <v>70</v>
      </c>
      <c r="AU233" s="201" t="s">
        <v>71</v>
      </c>
      <c r="AY233" s="200" t="s">
        <v>122</v>
      </c>
      <c r="BK233" s="202" t="n">
        <f aca="false">BK234+BK255+BK298+BK372+BK429+BK438</f>
        <v>1691421.82</v>
      </c>
    </row>
    <row r="234" s="189" customFormat="true" ht="22.8" hidden="false" customHeight="true" outlineLevel="0" collapsed="false">
      <c r="B234" s="190"/>
      <c r="C234" s="191"/>
      <c r="D234" s="192" t="s">
        <v>70</v>
      </c>
      <c r="E234" s="203" t="s">
        <v>123</v>
      </c>
      <c r="F234" s="203" t="s">
        <v>124</v>
      </c>
      <c r="G234" s="191"/>
      <c r="H234" s="191"/>
      <c r="I234" s="191"/>
      <c r="J234" s="204" t="n">
        <f aca="false">BK234</f>
        <v>66541.42</v>
      </c>
      <c r="K234" s="191"/>
      <c r="L234" s="195"/>
      <c r="M234" s="196"/>
      <c r="N234" s="197"/>
      <c r="O234" s="197"/>
      <c r="P234" s="198" t="n">
        <f aca="false">SUM(P235:P254)</f>
        <v>71.891224</v>
      </c>
      <c r="Q234" s="197"/>
      <c r="R234" s="198" t="n">
        <f aca="false">SUM(R235:R254)</f>
        <v>0.10394</v>
      </c>
      <c r="S234" s="197"/>
      <c r="T234" s="199" t="n">
        <f aca="false">SUM(T235:T254)</f>
        <v>0</v>
      </c>
      <c r="AR234" s="200" t="s">
        <v>81</v>
      </c>
      <c r="AT234" s="201" t="s">
        <v>70</v>
      </c>
      <c r="AU234" s="201" t="s">
        <v>79</v>
      </c>
      <c r="AY234" s="200" t="s">
        <v>122</v>
      </c>
      <c r="BK234" s="202" t="n">
        <f aca="false">SUM(BK235:BK254)</f>
        <v>66541.42</v>
      </c>
    </row>
    <row r="235" s="26" customFormat="true" ht="21.75" hidden="false" customHeight="true" outlineLevel="0" collapsed="false">
      <c r="A235" s="19"/>
      <c r="B235" s="20"/>
      <c r="C235" s="205" t="s">
        <v>269</v>
      </c>
      <c r="D235" s="205" t="s">
        <v>125</v>
      </c>
      <c r="E235" s="206" t="s">
        <v>126</v>
      </c>
      <c r="F235" s="207" t="s">
        <v>127</v>
      </c>
      <c r="G235" s="208" t="s">
        <v>128</v>
      </c>
      <c r="H235" s="209" t="n">
        <v>675</v>
      </c>
      <c r="I235" s="210" t="n">
        <v>57.2</v>
      </c>
      <c r="J235" s="210" t="n">
        <f aca="false">ROUND(I235*H235,2)</f>
        <v>38610</v>
      </c>
      <c r="K235" s="207" t="s">
        <v>129</v>
      </c>
      <c r="L235" s="25"/>
      <c r="M235" s="211"/>
      <c r="N235" s="212" t="s">
        <v>36</v>
      </c>
      <c r="O235" s="213" t="n">
        <v>0.106</v>
      </c>
      <c r="P235" s="213" t="n">
        <f aca="false">O235*H235</f>
        <v>71.55</v>
      </c>
      <c r="Q235" s="213" t="n">
        <v>6E-005</v>
      </c>
      <c r="R235" s="213" t="n">
        <f aca="false">Q235*H235</f>
        <v>0.0405</v>
      </c>
      <c r="S235" s="213" t="n">
        <v>0</v>
      </c>
      <c r="T235" s="214" t="n">
        <f aca="false">S235*H235</f>
        <v>0</v>
      </c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R235" s="215" t="s">
        <v>130</v>
      </c>
      <c r="AT235" s="215" t="s">
        <v>125</v>
      </c>
      <c r="AU235" s="215" t="s">
        <v>81</v>
      </c>
      <c r="AY235" s="3" t="s">
        <v>122</v>
      </c>
      <c r="BE235" s="216" t="n">
        <f aca="false">IF(N235="základní",J235,0)</f>
        <v>38610</v>
      </c>
      <c r="BF235" s="216" t="n">
        <f aca="false">IF(N235="snížená",J235,0)</f>
        <v>0</v>
      </c>
      <c r="BG235" s="216" t="n">
        <f aca="false">IF(N235="zákl. přenesená",J235,0)</f>
        <v>0</v>
      </c>
      <c r="BH235" s="216" t="n">
        <f aca="false">IF(N235="sníž. přenesená",J235,0)</f>
        <v>0</v>
      </c>
      <c r="BI235" s="216" t="n">
        <f aca="false">IF(N235="nulová",J235,0)</f>
        <v>0</v>
      </c>
      <c r="BJ235" s="3" t="s">
        <v>79</v>
      </c>
      <c r="BK235" s="216" t="n">
        <f aca="false">ROUND(I235*H235,2)</f>
        <v>38610</v>
      </c>
      <c r="BL235" s="3" t="s">
        <v>130</v>
      </c>
      <c r="BM235" s="215" t="s">
        <v>131</v>
      </c>
    </row>
    <row r="236" s="26" customFormat="true" ht="12.8" hidden="false" customHeight="false" outlineLevel="0" collapsed="false">
      <c r="A236" s="19"/>
      <c r="B236" s="20"/>
      <c r="C236" s="21"/>
      <c r="D236" s="217" t="s">
        <v>132</v>
      </c>
      <c r="E236" s="21"/>
      <c r="F236" s="218" t="s">
        <v>133</v>
      </c>
      <c r="G236" s="21"/>
      <c r="H236" s="21"/>
      <c r="I236" s="21"/>
      <c r="J236" s="21"/>
      <c r="K236" s="21"/>
      <c r="L236" s="25"/>
      <c r="M236" s="219"/>
      <c r="N236" s="220"/>
      <c r="O236" s="69"/>
      <c r="P236" s="69"/>
      <c r="Q236" s="69"/>
      <c r="R236" s="69"/>
      <c r="S236" s="69"/>
      <c r="T236" s="70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T236" s="3" t="s">
        <v>132</v>
      </c>
      <c r="AU236" s="3" t="s">
        <v>81</v>
      </c>
    </row>
    <row r="237" s="26" customFormat="true" ht="21.75" hidden="false" customHeight="true" outlineLevel="0" collapsed="false">
      <c r="A237" s="19"/>
      <c r="B237" s="20"/>
      <c r="C237" s="221" t="s">
        <v>274</v>
      </c>
      <c r="D237" s="221" t="s">
        <v>134</v>
      </c>
      <c r="E237" s="222" t="s">
        <v>144</v>
      </c>
      <c r="F237" s="223" t="s">
        <v>145</v>
      </c>
      <c r="G237" s="224" t="s">
        <v>128</v>
      </c>
      <c r="H237" s="225" t="n">
        <v>147</v>
      </c>
      <c r="I237" s="226" t="n">
        <v>16.4</v>
      </c>
      <c r="J237" s="226" t="n">
        <f aca="false">ROUND(I237*H237,2)</f>
        <v>2410.8</v>
      </c>
      <c r="K237" s="223" t="s">
        <v>129</v>
      </c>
      <c r="L237" s="227"/>
      <c r="M237" s="228"/>
      <c r="N237" s="229" t="s">
        <v>36</v>
      </c>
      <c r="O237" s="213" t="n">
        <v>0</v>
      </c>
      <c r="P237" s="213" t="n">
        <f aca="false">O237*H237</f>
        <v>0</v>
      </c>
      <c r="Q237" s="213" t="n">
        <v>4E-005</v>
      </c>
      <c r="R237" s="213" t="n">
        <f aca="false">Q237*H237</f>
        <v>0.00588</v>
      </c>
      <c r="S237" s="213" t="n">
        <v>0</v>
      </c>
      <c r="T237" s="214" t="n">
        <f aca="false">S237*H237</f>
        <v>0</v>
      </c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R237" s="215" t="s">
        <v>137</v>
      </c>
      <c r="AT237" s="215" t="s">
        <v>134</v>
      </c>
      <c r="AU237" s="215" t="s">
        <v>81</v>
      </c>
      <c r="AY237" s="3" t="s">
        <v>122</v>
      </c>
      <c r="BE237" s="216" t="n">
        <f aca="false">IF(N237="základní",J237,0)</f>
        <v>2410.8</v>
      </c>
      <c r="BF237" s="216" t="n">
        <f aca="false">IF(N237="snížená",J237,0)</f>
        <v>0</v>
      </c>
      <c r="BG237" s="216" t="n">
        <f aca="false">IF(N237="zákl. přenesená",J237,0)</f>
        <v>0</v>
      </c>
      <c r="BH237" s="216" t="n">
        <f aca="false">IF(N237="sníž. přenesená",J237,0)</f>
        <v>0</v>
      </c>
      <c r="BI237" s="216" t="n">
        <f aca="false">IF(N237="nulová",J237,0)</f>
        <v>0</v>
      </c>
      <c r="BJ237" s="3" t="s">
        <v>79</v>
      </c>
      <c r="BK237" s="216" t="n">
        <f aca="false">ROUND(I237*H237,2)</f>
        <v>2410.8</v>
      </c>
      <c r="BL237" s="3" t="s">
        <v>130</v>
      </c>
      <c r="BM237" s="215" t="s">
        <v>146</v>
      </c>
    </row>
    <row r="238" s="26" customFormat="true" ht="12.8" hidden="false" customHeight="false" outlineLevel="0" collapsed="false">
      <c r="A238" s="19"/>
      <c r="B238" s="20"/>
      <c r="C238" s="21"/>
      <c r="D238" s="217" t="s">
        <v>132</v>
      </c>
      <c r="E238" s="21"/>
      <c r="F238" s="218" t="s">
        <v>145</v>
      </c>
      <c r="G238" s="21"/>
      <c r="H238" s="21"/>
      <c r="I238" s="21"/>
      <c r="J238" s="21"/>
      <c r="K238" s="21"/>
      <c r="L238" s="25"/>
      <c r="M238" s="219"/>
      <c r="N238" s="220"/>
      <c r="O238" s="69"/>
      <c r="P238" s="69"/>
      <c r="Q238" s="69"/>
      <c r="R238" s="69"/>
      <c r="S238" s="69"/>
      <c r="T238" s="70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T238" s="3" t="s">
        <v>132</v>
      </c>
      <c r="AU238" s="3" t="s">
        <v>81</v>
      </c>
    </row>
    <row r="239" s="26" customFormat="true" ht="21.75" hidden="false" customHeight="true" outlineLevel="0" collapsed="false">
      <c r="A239" s="19"/>
      <c r="B239" s="20"/>
      <c r="C239" s="221" t="s">
        <v>279</v>
      </c>
      <c r="D239" s="221" t="s">
        <v>134</v>
      </c>
      <c r="E239" s="222" t="s">
        <v>148</v>
      </c>
      <c r="F239" s="223" t="s">
        <v>149</v>
      </c>
      <c r="G239" s="224" t="s">
        <v>128</v>
      </c>
      <c r="H239" s="225" t="n">
        <v>93</v>
      </c>
      <c r="I239" s="226" t="n">
        <v>19.6</v>
      </c>
      <c r="J239" s="226" t="n">
        <f aca="false">ROUND(I239*H239,2)</f>
        <v>1822.8</v>
      </c>
      <c r="K239" s="223" t="s">
        <v>129</v>
      </c>
      <c r="L239" s="227"/>
      <c r="M239" s="228"/>
      <c r="N239" s="229" t="s">
        <v>36</v>
      </c>
      <c r="O239" s="213" t="n">
        <v>0</v>
      </c>
      <c r="P239" s="213" t="n">
        <f aca="false">O239*H239</f>
        <v>0</v>
      </c>
      <c r="Q239" s="213" t="n">
        <v>5E-005</v>
      </c>
      <c r="R239" s="213" t="n">
        <f aca="false">Q239*H239</f>
        <v>0.00465</v>
      </c>
      <c r="S239" s="213" t="n">
        <v>0</v>
      </c>
      <c r="T239" s="214" t="n">
        <f aca="false">S239*H239</f>
        <v>0</v>
      </c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R239" s="215" t="s">
        <v>137</v>
      </c>
      <c r="AT239" s="215" t="s">
        <v>134</v>
      </c>
      <c r="AU239" s="215" t="s">
        <v>81</v>
      </c>
      <c r="AY239" s="3" t="s">
        <v>122</v>
      </c>
      <c r="BE239" s="216" t="n">
        <f aca="false">IF(N239="základní",J239,0)</f>
        <v>1822.8</v>
      </c>
      <c r="BF239" s="216" t="n">
        <f aca="false">IF(N239="snížená",J239,0)</f>
        <v>0</v>
      </c>
      <c r="BG239" s="216" t="n">
        <f aca="false">IF(N239="zákl. přenesená",J239,0)</f>
        <v>0</v>
      </c>
      <c r="BH239" s="216" t="n">
        <f aca="false">IF(N239="sníž. přenesená",J239,0)</f>
        <v>0</v>
      </c>
      <c r="BI239" s="216" t="n">
        <f aca="false">IF(N239="nulová",J239,0)</f>
        <v>0</v>
      </c>
      <c r="BJ239" s="3" t="s">
        <v>79</v>
      </c>
      <c r="BK239" s="216" t="n">
        <f aca="false">ROUND(I239*H239,2)</f>
        <v>1822.8</v>
      </c>
      <c r="BL239" s="3" t="s">
        <v>130</v>
      </c>
      <c r="BM239" s="215" t="s">
        <v>150</v>
      </c>
    </row>
    <row r="240" s="26" customFormat="true" ht="12.8" hidden="false" customHeight="false" outlineLevel="0" collapsed="false">
      <c r="A240" s="19"/>
      <c r="B240" s="20"/>
      <c r="C240" s="21"/>
      <c r="D240" s="217" t="s">
        <v>132</v>
      </c>
      <c r="E240" s="21"/>
      <c r="F240" s="218" t="s">
        <v>149</v>
      </c>
      <c r="G240" s="21"/>
      <c r="H240" s="21"/>
      <c r="I240" s="21"/>
      <c r="J240" s="21"/>
      <c r="K240" s="21"/>
      <c r="L240" s="25"/>
      <c r="M240" s="219"/>
      <c r="N240" s="220"/>
      <c r="O240" s="69"/>
      <c r="P240" s="69"/>
      <c r="Q240" s="69"/>
      <c r="R240" s="69"/>
      <c r="S240" s="69"/>
      <c r="T240" s="70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T240" s="3" t="s">
        <v>132</v>
      </c>
      <c r="AU240" s="3" t="s">
        <v>81</v>
      </c>
    </row>
    <row r="241" s="26" customFormat="true" ht="21.75" hidden="false" customHeight="true" outlineLevel="0" collapsed="false">
      <c r="A241" s="19"/>
      <c r="B241" s="20"/>
      <c r="C241" s="221" t="s">
        <v>137</v>
      </c>
      <c r="D241" s="221" t="s">
        <v>134</v>
      </c>
      <c r="E241" s="222" t="s">
        <v>152</v>
      </c>
      <c r="F241" s="223" t="s">
        <v>153</v>
      </c>
      <c r="G241" s="224" t="s">
        <v>128</v>
      </c>
      <c r="H241" s="225" t="n">
        <v>98</v>
      </c>
      <c r="I241" s="226" t="n">
        <v>26</v>
      </c>
      <c r="J241" s="226" t="n">
        <f aca="false">ROUND(I241*H241,2)</f>
        <v>2548</v>
      </c>
      <c r="K241" s="223" t="s">
        <v>129</v>
      </c>
      <c r="L241" s="227"/>
      <c r="M241" s="228"/>
      <c r="N241" s="229" t="s">
        <v>36</v>
      </c>
      <c r="O241" s="213" t="n">
        <v>0</v>
      </c>
      <c r="P241" s="213" t="n">
        <f aca="false">O241*H241</f>
        <v>0</v>
      </c>
      <c r="Q241" s="213" t="n">
        <v>6E-005</v>
      </c>
      <c r="R241" s="213" t="n">
        <f aca="false">Q241*H241</f>
        <v>0.00588</v>
      </c>
      <c r="S241" s="213" t="n">
        <v>0</v>
      </c>
      <c r="T241" s="214" t="n">
        <f aca="false">S241*H241</f>
        <v>0</v>
      </c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R241" s="215" t="s">
        <v>137</v>
      </c>
      <c r="AT241" s="215" t="s">
        <v>134</v>
      </c>
      <c r="AU241" s="215" t="s">
        <v>81</v>
      </c>
      <c r="AY241" s="3" t="s">
        <v>122</v>
      </c>
      <c r="BE241" s="216" t="n">
        <f aca="false">IF(N241="základní",J241,0)</f>
        <v>2548</v>
      </c>
      <c r="BF241" s="216" t="n">
        <f aca="false">IF(N241="snížená",J241,0)</f>
        <v>0</v>
      </c>
      <c r="BG241" s="216" t="n">
        <f aca="false">IF(N241="zákl. přenesená",J241,0)</f>
        <v>0</v>
      </c>
      <c r="BH241" s="216" t="n">
        <f aca="false">IF(N241="sníž. přenesená",J241,0)</f>
        <v>0</v>
      </c>
      <c r="BI241" s="216" t="n">
        <f aca="false">IF(N241="nulová",J241,0)</f>
        <v>0</v>
      </c>
      <c r="BJ241" s="3" t="s">
        <v>79</v>
      </c>
      <c r="BK241" s="216" t="n">
        <f aca="false">ROUND(I241*H241,2)</f>
        <v>2548</v>
      </c>
      <c r="BL241" s="3" t="s">
        <v>130</v>
      </c>
      <c r="BM241" s="215" t="s">
        <v>154</v>
      </c>
    </row>
    <row r="242" s="26" customFormat="true" ht="12.8" hidden="false" customHeight="false" outlineLevel="0" collapsed="false">
      <c r="A242" s="19"/>
      <c r="B242" s="20"/>
      <c r="C242" s="21"/>
      <c r="D242" s="217" t="s">
        <v>132</v>
      </c>
      <c r="E242" s="21"/>
      <c r="F242" s="218" t="s">
        <v>153</v>
      </c>
      <c r="G242" s="21"/>
      <c r="H242" s="21"/>
      <c r="I242" s="21"/>
      <c r="J242" s="21"/>
      <c r="K242" s="21"/>
      <c r="L242" s="25"/>
      <c r="M242" s="219"/>
      <c r="N242" s="220"/>
      <c r="O242" s="69"/>
      <c r="P242" s="69"/>
      <c r="Q242" s="69"/>
      <c r="R242" s="69"/>
      <c r="S242" s="69"/>
      <c r="T242" s="70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T242" s="3" t="s">
        <v>132</v>
      </c>
      <c r="AU242" s="3" t="s">
        <v>81</v>
      </c>
    </row>
    <row r="243" s="26" customFormat="true" ht="21.75" hidden="false" customHeight="true" outlineLevel="0" collapsed="false">
      <c r="A243" s="19"/>
      <c r="B243" s="20"/>
      <c r="C243" s="221" t="s">
        <v>290</v>
      </c>
      <c r="D243" s="221" t="s">
        <v>134</v>
      </c>
      <c r="E243" s="222" t="s">
        <v>555</v>
      </c>
      <c r="F243" s="223" t="s">
        <v>556</v>
      </c>
      <c r="G243" s="224" t="s">
        <v>128</v>
      </c>
      <c r="H243" s="225" t="n">
        <v>129</v>
      </c>
      <c r="I243" s="226" t="n">
        <v>29.7</v>
      </c>
      <c r="J243" s="226" t="n">
        <f aca="false">ROUND(I243*H243,2)</f>
        <v>3831.3</v>
      </c>
      <c r="K243" s="223" t="s">
        <v>129</v>
      </c>
      <c r="L243" s="227"/>
      <c r="M243" s="228"/>
      <c r="N243" s="229" t="s">
        <v>36</v>
      </c>
      <c r="O243" s="213" t="n">
        <v>0</v>
      </c>
      <c r="P243" s="213" t="n">
        <f aca="false">O243*H243</f>
        <v>0</v>
      </c>
      <c r="Q243" s="213" t="n">
        <v>8E-005</v>
      </c>
      <c r="R243" s="213" t="n">
        <f aca="false">Q243*H243</f>
        <v>0.01032</v>
      </c>
      <c r="S243" s="213" t="n">
        <v>0</v>
      </c>
      <c r="T243" s="214" t="n">
        <f aca="false">S243*H243</f>
        <v>0</v>
      </c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R243" s="215" t="s">
        <v>137</v>
      </c>
      <c r="AT243" s="215" t="s">
        <v>134</v>
      </c>
      <c r="AU243" s="215" t="s">
        <v>81</v>
      </c>
      <c r="AY243" s="3" t="s">
        <v>122</v>
      </c>
      <c r="BE243" s="216" t="n">
        <f aca="false">IF(N243="základní",J243,0)</f>
        <v>3831.3</v>
      </c>
      <c r="BF243" s="216" t="n">
        <f aca="false">IF(N243="snížená",J243,0)</f>
        <v>0</v>
      </c>
      <c r="BG243" s="216" t="n">
        <f aca="false">IF(N243="zákl. přenesená",J243,0)</f>
        <v>0</v>
      </c>
      <c r="BH243" s="216" t="n">
        <f aca="false">IF(N243="sníž. přenesená",J243,0)</f>
        <v>0</v>
      </c>
      <c r="BI243" s="216" t="n">
        <f aca="false">IF(N243="nulová",J243,0)</f>
        <v>0</v>
      </c>
      <c r="BJ243" s="3" t="s">
        <v>79</v>
      </c>
      <c r="BK243" s="216" t="n">
        <f aca="false">ROUND(I243*H243,2)</f>
        <v>3831.3</v>
      </c>
      <c r="BL243" s="3" t="s">
        <v>130</v>
      </c>
      <c r="BM243" s="215" t="s">
        <v>557</v>
      </c>
    </row>
    <row r="244" s="26" customFormat="true" ht="12.8" hidden="false" customHeight="false" outlineLevel="0" collapsed="false">
      <c r="A244" s="19"/>
      <c r="B244" s="20"/>
      <c r="C244" s="21"/>
      <c r="D244" s="217" t="s">
        <v>132</v>
      </c>
      <c r="E244" s="21"/>
      <c r="F244" s="218" t="s">
        <v>556</v>
      </c>
      <c r="G244" s="21"/>
      <c r="H244" s="21"/>
      <c r="I244" s="21"/>
      <c r="J244" s="21"/>
      <c r="K244" s="21"/>
      <c r="L244" s="25"/>
      <c r="M244" s="219"/>
      <c r="N244" s="220"/>
      <c r="O244" s="69"/>
      <c r="P244" s="69"/>
      <c r="Q244" s="69"/>
      <c r="R244" s="69"/>
      <c r="S244" s="69"/>
      <c r="T244" s="70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T244" s="3" t="s">
        <v>132</v>
      </c>
      <c r="AU244" s="3" t="s">
        <v>81</v>
      </c>
    </row>
    <row r="245" s="26" customFormat="true" ht="21.75" hidden="false" customHeight="true" outlineLevel="0" collapsed="false">
      <c r="A245" s="19"/>
      <c r="B245" s="20"/>
      <c r="C245" s="221" t="s">
        <v>295</v>
      </c>
      <c r="D245" s="221" t="s">
        <v>134</v>
      </c>
      <c r="E245" s="222" t="s">
        <v>156</v>
      </c>
      <c r="F245" s="223" t="s">
        <v>157</v>
      </c>
      <c r="G245" s="224" t="s">
        <v>128</v>
      </c>
      <c r="H245" s="225" t="n">
        <v>103</v>
      </c>
      <c r="I245" s="226" t="n">
        <v>35.1</v>
      </c>
      <c r="J245" s="226" t="n">
        <f aca="false">ROUND(I245*H245,2)</f>
        <v>3615.3</v>
      </c>
      <c r="K245" s="223" t="s">
        <v>129</v>
      </c>
      <c r="L245" s="227"/>
      <c r="M245" s="228"/>
      <c r="N245" s="229" t="s">
        <v>36</v>
      </c>
      <c r="O245" s="213" t="n">
        <v>0</v>
      </c>
      <c r="P245" s="213" t="n">
        <f aca="false">O245*H245</f>
        <v>0</v>
      </c>
      <c r="Q245" s="213" t="n">
        <v>9E-005</v>
      </c>
      <c r="R245" s="213" t="n">
        <f aca="false">Q245*H245</f>
        <v>0.00927</v>
      </c>
      <c r="S245" s="213" t="n">
        <v>0</v>
      </c>
      <c r="T245" s="214" t="n">
        <f aca="false">S245*H245</f>
        <v>0</v>
      </c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R245" s="215" t="s">
        <v>137</v>
      </c>
      <c r="AT245" s="215" t="s">
        <v>134</v>
      </c>
      <c r="AU245" s="215" t="s">
        <v>81</v>
      </c>
      <c r="AY245" s="3" t="s">
        <v>122</v>
      </c>
      <c r="BE245" s="216" t="n">
        <f aca="false">IF(N245="základní",J245,0)</f>
        <v>3615.3</v>
      </c>
      <c r="BF245" s="216" t="n">
        <f aca="false">IF(N245="snížená",J245,0)</f>
        <v>0</v>
      </c>
      <c r="BG245" s="216" t="n">
        <f aca="false">IF(N245="zákl. přenesená",J245,0)</f>
        <v>0</v>
      </c>
      <c r="BH245" s="216" t="n">
        <f aca="false">IF(N245="sníž. přenesená",J245,0)</f>
        <v>0</v>
      </c>
      <c r="BI245" s="216" t="n">
        <f aca="false">IF(N245="nulová",J245,0)</f>
        <v>0</v>
      </c>
      <c r="BJ245" s="3" t="s">
        <v>79</v>
      </c>
      <c r="BK245" s="216" t="n">
        <f aca="false">ROUND(I245*H245,2)</f>
        <v>3615.3</v>
      </c>
      <c r="BL245" s="3" t="s">
        <v>130</v>
      </c>
      <c r="BM245" s="215" t="s">
        <v>158</v>
      </c>
    </row>
    <row r="246" s="26" customFormat="true" ht="12.8" hidden="false" customHeight="false" outlineLevel="0" collapsed="false">
      <c r="A246" s="19"/>
      <c r="B246" s="20"/>
      <c r="C246" s="21"/>
      <c r="D246" s="217" t="s">
        <v>132</v>
      </c>
      <c r="E246" s="21"/>
      <c r="F246" s="218" t="s">
        <v>157</v>
      </c>
      <c r="G246" s="21"/>
      <c r="H246" s="21"/>
      <c r="I246" s="21"/>
      <c r="J246" s="21"/>
      <c r="K246" s="21"/>
      <c r="L246" s="25"/>
      <c r="M246" s="219"/>
      <c r="N246" s="220"/>
      <c r="O246" s="69"/>
      <c r="P246" s="69"/>
      <c r="Q246" s="69"/>
      <c r="R246" s="69"/>
      <c r="S246" s="69"/>
      <c r="T246" s="70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T246" s="3" t="s">
        <v>132</v>
      </c>
      <c r="AU246" s="3" t="s">
        <v>81</v>
      </c>
    </row>
    <row r="247" s="26" customFormat="true" ht="21.75" hidden="false" customHeight="true" outlineLevel="0" collapsed="false">
      <c r="A247" s="19"/>
      <c r="B247" s="20"/>
      <c r="C247" s="221" t="s">
        <v>300</v>
      </c>
      <c r="D247" s="221" t="s">
        <v>134</v>
      </c>
      <c r="E247" s="222" t="s">
        <v>160</v>
      </c>
      <c r="F247" s="223" t="s">
        <v>161</v>
      </c>
      <c r="G247" s="224" t="s">
        <v>128</v>
      </c>
      <c r="H247" s="225" t="n">
        <v>84</v>
      </c>
      <c r="I247" s="226" t="n">
        <v>41.5</v>
      </c>
      <c r="J247" s="226" t="n">
        <f aca="false">ROUND(I247*H247,2)</f>
        <v>3486</v>
      </c>
      <c r="K247" s="223" t="s">
        <v>129</v>
      </c>
      <c r="L247" s="227"/>
      <c r="M247" s="228"/>
      <c r="N247" s="229" t="s">
        <v>36</v>
      </c>
      <c r="O247" s="213" t="n">
        <v>0</v>
      </c>
      <c r="P247" s="213" t="n">
        <f aca="false">O247*H247</f>
        <v>0</v>
      </c>
      <c r="Q247" s="213" t="n">
        <v>0.0001</v>
      </c>
      <c r="R247" s="213" t="n">
        <f aca="false">Q247*H247</f>
        <v>0.0084</v>
      </c>
      <c r="S247" s="213" t="n">
        <v>0</v>
      </c>
      <c r="T247" s="214" t="n">
        <f aca="false">S247*H247</f>
        <v>0</v>
      </c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R247" s="215" t="s">
        <v>137</v>
      </c>
      <c r="AT247" s="215" t="s">
        <v>134</v>
      </c>
      <c r="AU247" s="215" t="s">
        <v>81</v>
      </c>
      <c r="AY247" s="3" t="s">
        <v>122</v>
      </c>
      <c r="BE247" s="216" t="n">
        <f aca="false">IF(N247="základní",J247,0)</f>
        <v>3486</v>
      </c>
      <c r="BF247" s="216" t="n">
        <f aca="false">IF(N247="snížená",J247,0)</f>
        <v>0</v>
      </c>
      <c r="BG247" s="216" t="n">
        <f aca="false">IF(N247="zákl. přenesená",J247,0)</f>
        <v>0</v>
      </c>
      <c r="BH247" s="216" t="n">
        <f aca="false">IF(N247="sníž. přenesená",J247,0)</f>
        <v>0</v>
      </c>
      <c r="BI247" s="216" t="n">
        <f aca="false">IF(N247="nulová",J247,0)</f>
        <v>0</v>
      </c>
      <c r="BJ247" s="3" t="s">
        <v>79</v>
      </c>
      <c r="BK247" s="216" t="n">
        <f aca="false">ROUND(I247*H247,2)</f>
        <v>3486</v>
      </c>
      <c r="BL247" s="3" t="s">
        <v>130</v>
      </c>
      <c r="BM247" s="215" t="s">
        <v>162</v>
      </c>
    </row>
    <row r="248" s="26" customFormat="true" ht="12.8" hidden="false" customHeight="false" outlineLevel="0" collapsed="false">
      <c r="A248" s="19"/>
      <c r="B248" s="20"/>
      <c r="C248" s="21"/>
      <c r="D248" s="217" t="s">
        <v>132</v>
      </c>
      <c r="E248" s="21"/>
      <c r="F248" s="218" t="s">
        <v>161</v>
      </c>
      <c r="G248" s="21"/>
      <c r="H248" s="21"/>
      <c r="I248" s="21"/>
      <c r="J248" s="21"/>
      <c r="K248" s="21"/>
      <c r="L248" s="25"/>
      <c r="M248" s="219"/>
      <c r="N248" s="220"/>
      <c r="O248" s="69"/>
      <c r="P248" s="69"/>
      <c r="Q248" s="69"/>
      <c r="R248" s="69"/>
      <c r="S248" s="69"/>
      <c r="T248" s="70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T248" s="3" t="s">
        <v>132</v>
      </c>
      <c r="AU248" s="3" t="s">
        <v>81</v>
      </c>
    </row>
    <row r="249" s="26" customFormat="true" ht="21.75" hidden="false" customHeight="true" outlineLevel="0" collapsed="false">
      <c r="A249" s="19"/>
      <c r="B249" s="20"/>
      <c r="C249" s="221" t="s">
        <v>305</v>
      </c>
      <c r="D249" s="221" t="s">
        <v>134</v>
      </c>
      <c r="E249" s="222" t="s">
        <v>558</v>
      </c>
      <c r="F249" s="223" t="s">
        <v>559</v>
      </c>
      <c r="G249" s="224" t="s">
        <v>128</v>
      </c>
      <c r="H249" s="225" t="n">
        <v>119</v>
      </c>
      <c r="I249" s="226" t="n">
        <v>84.5</v>
      </c>
      <c r="J249" s="226" t="n">
        <f aca="false">ROUND(I249*H249,2)</f>
        <v>10055.5</v>
      </c>
      <c r="K249" s="223" t="s">
        <v>129</v>
      </c>
      <c r="L249" s="227"/>
      <c r="M249" s="228"/>
      <c r="N249" s="229" t="s">
        <v>36</v>
      </c>
      <c r="O249" s="213" t="n">
        <v>0</v>
      </c>
      <c r="P249" s="213" t="n">
        <f aca="false">O249*H249</f>
        <v>0</v>
      </c>
      <c r="Q249" s="213" t="n">
        <v>0.00016</v>
      </c>
      <c r="R249" s="213" t="n">
        <f aca="false">Q249*H249</f>
        <v>0.01904</v>
      </c>
      <c r="S249" s="213" t="n">
        <v>0</v>
      </c>
      <c r="T249" s="214" t="n">
        <f aca="false">S249*H249</f>
        <v>0</v>
      </c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R249" s="215" t="s">
        <v>137</v>
      </c>
      <c r="AT249" s="215" t="s">
        <v>134</v>
      </c>
      <c r="AU249" s="215" t="s">
        <v>81</v>
      </c>
      <c r="AY249" s="3" t="s">
        <v>122</v>
      </c>
      <c r="BE249" s="216" t="n">
        <f aca="false">IF(N249="základní",J249,0)</f>
        <v>10055.5</v>
      </c>
      <c r="BF249" s="216" t="n">
        <f aca="false">IF(N249="snížená",J249,0)</f>
        <v>0</v>
      </c>
      <c r="BG249" s="216" t="n">
        <f aca="false">IF(N249="zákl. přenesená",J249,0)</f>
        <v>0</v>
      </c>
      <c r="BH249" s="216" t="n">
        <f aca="false">IF(N249="sníž. přenesená",J249,0)</f>
        <v>0</v>
      </c>
      <c r="BI249" s="216" t="n">
        <f aca="false">IF(N249="nulová",J249,0)</f>
        <v>0</v>
      </c>
      <c r="BJ249" s="3" t="s">
        <v>79</v>
      </c>
      <c r="BK249" s="216" t="n">
        <f aca="false">ROUND(I249*H249,2)</f>
        <v>10055.5</v>
      </c>
      <c r="BL249" s="3" t="s">
        <v>130</v>
      </c>
      <c r="BM249" s="215" t="s">
        <v>560</v>
      </c>
    </row>
    <row r="250" s="26" customFormat="true" ht="12.8" hidden="false" customHeight="false" outlineLevel="0" collapsed="false">
      <c r="A250" s="19"/>
      <c r="B250" s="20"/>
      <c r="C250" s="21"/>
      <c r="D250" s="217" t="s">
        <v>132</v>
      </c>
      <c r="E250" s="21"/>
      <c r="F250" s="218" t="s">
        <v>559</v>
      </c>
      <c r="G250" s="21"/>
      <c r="H250" s="21"/>
      <c r="I250" s="21"/>
      <c r="J250" s="21"/>
      <c r="K250" s="21"/>
      <c r="L250" s="25"/>
      <c r="M250" s="219"/>
      <c r="N250" s="220"/>
      <c r="O250" s="69"/>
      <c r="P250" s="69"/>
      <c r="Q250" s="69"/>
      <c r="R250" s="69"/>
      <c r="S250" s="69"/>
      <c r="T250" s="70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T250" s="3" t="s">
        <v>132</v>
      </c>
      <c r="AU250" s="3" t="s">
        <v>81</v>
      </c>
    </row>
    <row r="251" s="26" customFormat="true" ht="21.75" hidden="false" customHeight="true" outlineLevel="0" collapsed="false">
      <c r="A251" s="19"/>
      <c r="B251" s="20"/>
      <c r="C251" s="205" t="s">
        <v>310</v>
      </c>
      <c r="D251" s="205" t="s">
        <v>125</v>
      </c>
      <c r="E251" s="206" t="s">
        <v>164</v>
      </c>
      <c r="F251" s="207" t="s">
        <v>165</v>
      </c>
      <c r="G251" s="208" t="s">
        <v>166</v>
      </c>
      <c r="H251" s="209" t="n">
        <v>0.104</v>
      </c>
      <c r="I251" s="210" t="n">
        <v>971</v>
      </c>
      <c r="J251" s="210" t="n">
        <f aca="false">ROUND(I251*H251,2)</f>
        <v>100.98</v>
      </c>
      <c r="K251" s="207" t="s">
        <v>129</v>
      </c>
      <c r="L251" s="25"/>
      <c r="M251" s="211"/>
      <c r="N251" s="212" t="s">
        <v>36</v>
      </c>
      <c r="O251" s="213" t="n">
        <v>1.831</v>
      </c>
      <c r="P251" s="213" t="n">
        <f aca="false">O251*H251</f>
        <v>0.190424</v>
      </c>
      <c r="Q251" s="213" t="n">
        <v>0</v>
      </c>
      <c r="R251" s="213" t="n">
        <f aca="false">Q251*H251</f>
        <v>0</v>
      </c>
      <c r="S251" s="213" t="n">
        <v>0</v>
      </c>
      <c r="T251" s="214" t="n">
        <f aca="false">S251*H251</f>
        <v>0</v>
      </c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R251" s="215" t="s">
        <v>130</v>
      </c>
      <c r="AT251" s="215" t="s">
        <v>125</v>
      </c>
      <c r="AU251" s="215" t="s">
        <v>81</v>
      </c>
      <c r="AY251" s="3" t="s">
        <v>122</v>
      </c>
      <c r="BE251" s="216" t="n">
        <f aca="false">IF(N251="základní",J251,0)</f>
        <v>100.98</v>
      </c>
      <c r="BF251" s="216" t="n">
        <f aca="false">IF(N251="snížená",J251,0)</f>
        <v>0</v>
      </c>
      <c r="BG251" s="216" t="n">
        <f aca="false">IF(N251="zákl. přenesená",J251,0)</f>
        <v>0</v>
      </c>
      <c r="BH251" s="216" t="n">
        <f aca="false">IF(N251="sníž. přenesená",J251,0)</f>
        <v>0</v>
      </c>
      <c r="BI251" s="216" t="n">
        <f aca="false">IF(N251="nulová",J251,0)</f>
        <v>0</v>
      </c>
      <c r="BJ251" s="3" t="s">
        <v>79</v>
      </c>
      <c r="BK251" s="216" t="n">
        <f aca="false">ROUND(I251*H251,2)</f>
        <v>100.98</v>
      </c>
      <c r="BL251" s="3" t="s">
        <v>130</v>
      </c>
      <c r="BM251" s="215" t="s">
        <v>167</v>
      </c>
    </row>
    <row r="252" s="26" customFormat="true" ht="12.8" hidden="false" customHeight="false" outlineLevel="0" collapsed="false">
      <c r="A252" s="19"/>
      <c r="B252" s="20"/>
      <c r="C252" s="21"/>
      <c r="D252" s="217" t="s">
        <v>132</v>
      </c>
      <c r="E252" s="21"/>
      <c r="F252" s="218" t="s">
        <v>168</v>
      </c>
      <c r="G252" s="21"/>
      <c r="H252" s="21"/>
      <c r="I252" s="21"/>
      <c r="J252" s="21"/>
      <c r="K252" s="21"/>
      <c r="L252" s="25"/>
      <c r="M252" s="219"/>
      <c r="N252" s="220"/>
      <c r="O252" s="69"/>
      <c r="P252" s="69"/>
      <c r="Q252" s="69"/>
      <c r="R252" s="69"/>
      <c r="S252" s="69"/>
      <c r="T252" s="70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T252" s="3" t="s">
        <v>132</v>
      </c>
      <c r="AU252" s="3" t="s">
        <v>81</v>
      </c>
    </row>
    <row r="253" s="26" customFormat="true" ht="21.75" hidden="false" customHeight="true" outlineLevel="0" collapsed="false">
      <c r="A253" s="19"/>
      <c r="B253" s="20"/>
      <c r="C253" s="205" t="s">
        <v>315</v>
      </c>
      <c r="D253" s="205" t="s">
        <v>125</v>
      </c>
      <c r="E253" s="206" t="s">
        <v>170</v>
      </c>
      <c r="F253" s="207" t="s">
        <v>171</v>
      </c>
      <c r="G253" s="208" t="s">
        <v>166</v>
      </c>
      <c r="H253" s="209" t="n">
        <v>0.104</v>
      </c>
      <c r="I253" s="210" t="n">
        <v>584</v>
      </c>
      <c r="J253" s="210" t="n">
        <f aca="false">ROUND(I253*H253,2)</f>
        <v>60.74</v>
      </c>
      <c r="K253" s="207" t="s">
        <v>129</v>
      </c>
      <c r="L253" s="25"/>
      <c r="M253" s="211"/>
      <c r="N253" s="212" t="s">
        <v>36</v>
      </c>
      <c r="O253" s="213" t="n">
        <v>1.45</v>
      </c>
      <c r="P253" s="213" t="n">
        <f aca="false">O253*H253</f>
        <v>0.1508</v>
      </c>
      <c r="Q253" s="213" t="n">
        <v>0</v>
      </c>
      <c r="R253" s="213" t="n">
        <f aca="false">Q253*H253</f>
        <v>0</v>
      </c>
      <c r="S253" s="213" t="n">
        <v>0</v>
      </c>
      <c r="T253" s="214" t="n">
        <f aca="false">S253*H253</f>
        <v>0</v>
      </c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R253" s="215" t="s">
        <v>130</v>
      </c>
      <c r="AT253" s="215" t="s">
        <v>125</v>
      </c>
      <c r="AU253" s="215" t="s">
        <v>81</v>
      </c>
      <c r="AY253" s="3" t="s">
        <v>122</v>
      </c>
      <c r="BE253" s="216" t="n">
        <f aca="false">IF(N253="základní",J253,0)</f>
        <v>60.74</v>
      </c>
      <c r="BF253" s="216" t="n">
        <f aca="false">IF(N253="snížená",J253,0)</f>
        <v>0</v>
      </c>
      <c r="BG253" s="216" t="n">
        <f aca="false">IF(N253="zákl. přenesená",J253,0)</f>
        <v>0</v>
      </c>
      <c r="BH253" s="216" t="n">
        <f aca="false">IF(N253="sníž. přenesená",J253,0)</f>
        <v>0</v>
      </c>
      <c r="BI253" s="216" t="n">
        <f aca="false">IF(N253="nulová",J253,0)</f>
        <v>0</v>
      </c>
      <c r="BJ253" s="3" t="s">
        <v>79</v>
      </c>
      <c r="BK253" s="216" t="n">
        <f aca="false">ROUND(I253*H253,2)</f>
        <v>60.74</v>
      </c>
      <c r="BL253" s="3" t="s">
        <v>130</v>
      </c>
      <c r="BM253" s="215" t="s">
        <v>172</v>
      </c>
    </row>
    <row r="254" s="26" customFormat="true" ht="12.8" hidden="false" customHeight="false" outlineLevel="0" collapsed="false">
      <c r="A254" s="19"/>
      <c r="B254" s="20"/>
      <c r="C254" s="21"/>
      <c r="D254" s="217" t="s">
        <v>132</v>
      </c>
      <c r="E254" s="21"/>
      <c r="F254" s="218" t="s">
        <v>173</v>
      </c>
      <c r="G254" s="21"/>
      <c r="H254" s="21"/>
      <c r="I254" s="21"/>
      <c r="J254" s="21"/>
      <c r="K254" s="21"/>
      <c r="L254" s="25"/>
      <c r="M254" s="219"/>
      <c r="N254" s="220"/>
      <c r="O254" s="69"/>
      <c r="P254" s="69"/>
      <c r="Q254" s="69"/>
      <c r="R254" s="69"/>
      <c r="S254" s="69"/>
      <c r="T254" s="70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T254" s="3" t="s">
        <v>132</v>
      </c>
      <c r="AU254" s="3" t="s">
        <v>81</v>
      </c>
    </row>
    <row r="255" s="189" customFormat="true" ht="22.8" hidden="false" customHeight="true" outlineLevel="0" collapsed="false">
      <c r="B255" s="190"/>
      <c r="C255" s="191"/>
      <c r="D255" s="192" t="s">
        <v>70</v>
      </c>
      <c r="E255" s="203" t="s">
        <v>561</v>
      </c>
      <c r="F255" s="203" t="s">
        <v>562</v>
      </c>
      <c r="G255" s="191"/>
      <c r="H255" s="191"/>
      <c r="I255" s="191"/>
      <c r="J255" s="204" t="n">
        <f aca="false">BK255</f>
        <v>434342.8</v>
      </c>
      <c r="K255" s="191"/>
      <c r="L255" s="195"/>
      <c r="M255" s="196"/>
      <c r="N255" s="197"/>
      <c r="O255" s="197"/>
      <c r="P255" s="198" t="n">
        <f aca="false">SUM(P256:P297)</f>
        <v>263.398515</v>
      </c>
      <c r="Q255" s="197"/>
      <c r="R255" s="198" t="n">
        <f aca="false">SUM(R256:R297)</f>
        <v>1.45528</v>
      </c>
      <c r="S255" s="197"/>
      <c r="T255" s="199" t="n">
        <f aca="false">SUM(T256:T297)</f>
        <v>0</v>
      </c>
      <c r="AR255" s="200" t="s">
        <v>81</v>
      </c>
      <c r="AT255" s="201" t="s">
        <v>70</v>
      </c>
      <c r="AU255" s="201" t="s">
        <v>79</v>
      </c>
      <c r="AY255" s="200" t="s">
        <v>122</v>
      </c>
      <c r="BK255" s="202" t="n">
        <f aca="false">SUM(BK256:BK297)</f>
        <v>434342.8</v>
      </c>
    </row>
    <row r="256" s="26" customFormat="true" ht="16.5" hidden="false" customHeight="true" outlineLevel="0" collapsed="false">
      <c r="A256" s="19"/>
      <c r="B256" s="20"/>
      <c r="C256" s="205" t="s">
        <v>320</v>
      </c>
      <c r="D256" s="205" t="s">
        <v>125</v>
      </c>
      <c r="E256" s="206" t="s">
        <v>563</v>
      </c>
      <c r="F256" s="207" t="s">
        <v>564</v>
      </c>
      <c r="G256" s="208" t="s">
        <v>128</v>
      </c>
      <c r="H256" s="209" t="n">
        <v>31</v>
      </c>
      <c r="I256" s="210" t="n">
        <v>334</v>
      </c>
      <c r="J256" s="210" t="n">
        <f aca="false">ROUND(I256*H256,2)</f>
        <v>10354</v>
      </c>
      <c r="K256" s="207" t="s">
        <v>129</v>
      </c>
      <c r="L256" s="25"/>
      <c r="M256" s="211"/>
      <c r="N256" s="212" t="s">
        <v>36</v>
      </c>
      <c r="O256" s="213" t="n">
        <v>0.363</v>
      </c>
      <c r="P256" s="213" t="n">
        <f aca="false">O256*H256</f>
        <v>11.253</v>
      </c>
      <c r="Q256" s="213" t="n">
        <v>0.00142</v>
      </c>
      <c r="R256" s="213" t="n">
        <f aca="false">Q256*H256</f>
        <v>0.04402</v>
      </c>
      <c r="S256" s="213" t="n">
        <v>0</v>
      </c>
      <c r="T256" s="214" t="n">
        <f aca="false">S256*H256</f>
        <v>0</v>
      </c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R256" s="215" t="s">
        <v>130</v>
      </c>
      <c r="AT256" s="215" t="s">
        <v>125</v>
      </c>
      <c r="AU256" s="215" t="s">
        <v>81</v>
      </c>
      <c r="AY256" s="3" t="s">
        <v>122</v>
      </c>
      <c r="BE256" s="216" t="n">
        <f aca="false">IF(N256="základní",J256,0)</f>
        <v>10354</v>
      </c>
      <c r="BF256" s="216" t="n">
        <f aca="false">IF(N256="snížená",J256,0)</f>
        <v>0</v>
      </c>
      <c r="BG256" s="216" t="n">
        <f aca="false">IF(N256="zákl. přenesená",J256,0)</f>
        <v>0</v>
      </c>
      <c r="BH256" s="216" t="n">
        <f aca="false">IF(N256="sníž. přenesená",J256,0)</f>
        <v>0</v>
      </c>
      <c r="BI256" s="216" t="n">
        <f aca="false">IF(N256="nulová",J256,0)</f>
        <v>0</v>
      </c>
      <c r="BJ256" s="3" t="s">
        <v>79</v>
      </c>
      <c r="BK256" s="216" t="n">
        <f aca="false">ROUND(I256*H256,2)</f>
        <v>10354</v>
      </c>
      <c r="BL256" s="3" t="s">
        <v>130</v>
      </c>
      <c r="BM256" s="215" t="s">
        <v>565</v>
      </c>
    </row>
    <row r="257" s="26" customFormat="true" ht="12.8" hidden="false" customHeight="false" outlineLevel="0" collapsed="false">
      <c r="A257" s="19"/>
      <c r="B257" s="20"/>
      <c r="C257" s="21"/>
      <c r="D257" s="217" t="s">
        <v>132</v>
      </c>
      <c r="E257" s="21"/>
      <c r="F257" s="218" t="s">
        <v>566</v>
      </c>
      <c r="G257" s="21"/>
      <c r="H257" s="21"/>
      <c r="I257" s="21"/>
      <c r="J257" s="21"/>
      <c r="K257" s="21"/>
      <c r="L257" s="25"/>
      <c r="M257" s="219"/>
      <c r="N257" s="220"/>
      <c r="O257" s="69"/>
      <c r="P257" s="69"/>
      <c r="Q257" s="69"/>
      <c r="R257" s="69"/>
      <c r="S257" s="69"/>
      <c r="T257" s="70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T257" s="3" t="s">
        <v>132</v>
      </c>
      <c r="AU257" s="3" t="s">
        <v>81</v>
      </c>
    </row>
    <row r="258" s="26" customFormat="true" ht="16.5" hidden="false" customHeight="true" outlineLevel="0" collapsed="false">
      <c r="A258" s="19"/>
      <c r="B258" s="20"/>
      <c r="C258" s="205" t="s">
        <v>325</v>
      </c>
      <c r="D258" s="205" t="s">
        <v>125</v>
      </c>
      <c r="E258" s="206" t="s">
        <v>567</v>
      </c>
      <c r="F258" s="207" t="s">
        <v>568</v>
      </c>
      <c r="G258" s="208" t="s">
        <v>128</v>
      </c>
      <c r="H258" s="209" t="n">
        <v>33</v>
      </c>
      <c r="I258" s="210" t="n">
        <v>423</v>
      </c>
      <c r="J258" s="210" t="n">
        <f aca="false">ROUND(I258*H258,2)</f>
        <v>13959</v>
      </c>
      <c r="K258" s="207" t="s">
        <v>129</v>
      </c>
      <c r="L258" s="25"/>
      <c r="M258" s="211"/>
      <c r="N258" s="212" t="s">
        <v>36</v>
      </c>
      <c r="O258" s="213" t="n">
        <v>0.383</v>
      </c>
      <c r="P258" s="213" t="n">
        <f aca="false">O258*H258</f>
        <v>12.639</v>
      </c>
      <c r="Q258" s="213" t="n">
        <v>0.00744</v>
      </c>
      <c r="R258" s="213" t="n">
        <f aca="false">Q258*H258</f>
        <v>0.24552</v>
      </c>
      <c r="S258" s="213" t="n">
        <v>0</v>
      </c>
      <c r="T258" s="214" t="n">
        <f aca="false">S258*H258</f>
        <v>0</v>
      </c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R258" s="215" t="s">
        <v>130</v>
      </c>
      <c r="AT258" s="215" t="s">
        <v>125</v>
      </c>
      <c r="AU258" s="215" t="s">
        <v>81</v>
      </c>
      <c r="AY258" s="3" t="s">
        <v>122</v>
      </c>
      <c r="BE258" s="216" t="n">
        <f aca="false">IF(N258="základní",J258,0)</f>
        <v>13959</v>
      </c>
      <c r="BF258" s="216" t="n">
        <f aca="false">IF(N258="snížená",J258,0)</f>
        <v>0</v>
      </c>
      <c r="BG258" s="216" t="n">
        <f aca="false">IF(N258="zákl. přenesená",J258,0)</f>
        <v>0</v>
      </c>
      <c r="BH258" s="216" t="n">
        <f aca="false">IF(N258="sníž. přenesená",J258,0)</f>
        <v>0</v>
      </c>
      <c r="BI258" s="216" t="n">
        <f aca="false">IF(N258="nulová",J258,0)</f>
        <v>0</v>
      </c>
      <c r="BJ258" s="3" t="s">
        <v>79</v>
      </c>
      <c r="BK258" s="216" t="n">
        <f aca="false">ROUND(I258*H258,2)</f>
        <v>13959</v>
      </c>
      <c r="BL258" s="3" t="s">
        <v>130</v>
      </c>
      <c r="BM258" s="215" t="s">
        <v>569</v>
      </c>
    </row>
    <row r="259" s="26" customFormat="true" ht="12.8" hidden="false" customHeight="false" outlineLevel="0" collapsed="false">
      <c r="A259" s="19"/>
      <c r="B259" s="20"/>
      <c r="C259" s="21"/>
      <c r="D259" s="217" t="s">
        <v>132</v>
      </c>
      <c r="E259" s="21"/>
      <c r="F259" s="218" t="s">
        <v>570</v>
      </c>
      <c r="G259" s="21"/>
      <c r="H259" s="21"/>
      <c r="I259" s="21"/>
      <c r="J259" s="21"/>
      <c r="K259" s="21"/>
      <c r="L259" s="25"/>
      <c r="M259" s="219"/>
      <c r="N259" s="220"/>
      <c r="O259" s="69"/>
      <c r="P259" s="69"/>
      <c r="Q259" s="69"/>
      <c r="R259" s="69"/>
      <c r="S259" s="69"/>
      <c r="T259" s="70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T259" s="3" t="s">
        <v>132</v>
      </c>
      <c r="AU259" s="3" t="s">
        <v>81</v>
      </c>
    </row>
    <row r="260" s="26" customFormat="true" ht="16.5" hidden="false" customHeight="true" outlineLevel="0" collapsed="false">
      <c r="A260" s="19"/>
      <c r="B260" s="20"/>
      <c r="C260" s="205" t="s">
        <v>330</v>
      </c>
      <c r="D260" s="205" t="s">
        <v>125</v>
      </c>
      <c r="E260" s="206" t="s">
        <v>571</v>
      </c>
      <c r="F260" s="207" t="s">
        <v>572</v>
      </c>
      <c r="G260" s="208" t="s">
        <v>128</v>
      </c>
      <c r="H260" s="209" t="n">
        <v>54</v>
      </c>
      <c r="I260" s="210" t="n">
        <v>532</v>
      </c>
      <c r="J260" s="210" t="n">
        <f aca="false">ROUND(I260*H260,2)</f>
        <v>28728</v>
      </c>
      <c r="K260" s="207" t="s">
        <v>129</v>
      </c>
      <c r="L260" s="25"/>
      <c r="M260" s="211"/>
      <c r="N260" s="212" t="s">
        <v>36</v>
      </c>
      <c r="O260" s="213" t="n">
        <v>0.404</v>
      </c>
      <c r="P260" s="213" t="n">
        <f aca="false">O260*H260</f>
        <v>21.816</v>
      </c>
      <c r="Q260" s="213" t="n">
        <v>0.01232</v>
      </c>
      <c r="R260" s="213" t="n">
        <f aca="false">Q260*H260</f>
        <v>0.66528</v>
      </c>
      <c r="S260" s="213" t="n">
        <v>0</v>
      </c>
      <c r="T260" s="214" t="n">
        <f aca="false">S260*H260</f>
        <v>0</v>
      </c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R260" s="215" t="s">
        <v>130</v>
      </c>
      <c r="AT260" s="215" t="s">
        <v>125</v>
      </c>
      <c r="AU260" s="215" t="s">
        <v>81</v>
      </c>
      <c r="AY260" s="3" t="s">
        <v>122</v>
      </c>
      <c r="BE260" s="216" t="n">
        <f aca="false">IF(N260="základní",J260,0)</f>
        <v>28728</v>
      </c>
      <c r="BF260" s="216" t="n">
        <f aca="false">IF(N260="snížená",J260,0)</f>
        <v>0</v>
      </c>
      <c r="BG260" s="216" t="n">
        <f aca="false">IF(N260="zákl. přenesená",J260,0)</f>
        <v>0</v>
      </c>
      <c r="BH260" s="216" t="n">
        <f aca="false">IF(N260="sníž. přenesená",J260,0)</f>
        <v>0</v>
      </c>
      <c r="BI260" s="216" t="n">
        <f aca="false">IF(N260="nulová",J260,0)</f>
        <v>0</v>
      </c>
      <c r="BJ260" s="3" t="s">
        <v>79</v>
      </c>
      <c r="BK260" s="216" t="n">
        <f aca="false">ROUND(I260*H260,2)</f>
        <v>28728</v>
      </c>
      <c r="BL260" s="3" t="s">
        <v>130</v>
      </c>
      <c r="BM260" s="215" t="s">
        <v>573</v>
      </c>
    </row>
    <row r="261" s="26" customFormat="true" ht="12.8" hidden="false" customHeight="false" outlineLevel="0" collapsed="false">
      <c r="A261" s="19"/>
      <c r="B261" s="20"/>
      <c r="C261" s="21"/>
      <c r="D261" s="217" t="s">
        <v>132</v>
      </c>
      <c r="E261" s="21"/>
      <c r="F261" s="218" t="s">
        <v>574</v>
      </c>
      <c r="G261" s="21"/>
      <c r="H261" s="21"/>
      <c r="I261" s="21"/>
      <c r="J261" s="21"/>
      <c r="K261" s="21"/>
      <c r="L261" s="25"/>
      <c r="M261" s="219"/>
      <c r="N261" s="220"/>
      <c r="O261" s="69"/>
      <c r="P261" s="69"/>
      <c r="Q261" s="69"/>
      <c r="R261" s="69"/>
      <c r="S261" s="69"/>
      <c r="T261" s="70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T261" s="3" t="s">
        <v>132</v>
      </c>
      <c r="AU261" s="3" t="s">
        <v>81</v>
      </c>
    </row>
    <row r="262" s="26" customFormat="true" ht="16.5" hidden="false" customHeight="true" outlineLevel="0" collapsed="false">
      <c r="A262" s="19"/>
      <c r="B262" s="20"/>
      <c r="C262" s="205" t="s">
        <v>335</v>
      </c>
      <c r="D262" s="205" t="s">
        <v>125</v>
      </c>
      <c r="E262" s="206" t="s">
        <v>575</v>
      </c>
      <c r="F262" s="207" t="s">
        <v>576</v>
      </c>
      <c r="G262" s="208" t="s">
        <v>128</v>
      </c>
      <c r="H262" s="209" t="n">
        <v>8</v>
      </c>
      <c r="I262" s="210" t="n">
        <v>350</v>
      </c>
      <c r="J262" s="210" t="n">
        <f aca="false">ROUND(I262*H262,2)</f>
        <v>2800</v>
      </c>
      <c r="K262" s="207"/>
      <c r="L262" s="25"/>
      <c r="M262" s="211"/>
      <c r="N262" s="212" t="s">
        <v>36</v>
      </c>
      <c r="O262" s="213" t="n">
        <v>0.659</v>
      </c>
      <c r="P262" s="213" t="n">
        <f aca="false">O262*H262</f>
        <v>5.272</v>
      </c>
      <c r="Q262" s="213" t="n">
        <v>0.00029</v>
      </c>
      <c r="R262" s="213" t="n">
        <f aca="false">Q262*H262</f>
        <v>0.00232</v>
      </c>
      <c r="S262" s="213" t="n">
        <v>0</v>
      </c>
      <c r="T262" s="214" t="n">
        <f aca="false">S262*H262</f>
        <v>0</v>
      </c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R262" s="215" t="s">
        <v>130</v>
      </c>
      <c r="AT262" s="215" t="s">
        <v>125</v>
      </c>
      <c r="AU262" s="215" t="s">
        <v>81</v>
      </c>
      <c r="AY262" s="3" t="s">
        <v>122</v>
      </c>
      <c r="BE262" s="216" t="n">
        <f aca="false">IF(N262="základní",J262,0)</f>
        <v>2800</v>
      </c>
      <c r="BF262" s="216" t="n">
        <f aca="false">IF(N262="snížená",J262,0)</f>
        <v>0</v>
      </c>
      <c r="BG262" s="216" t="n">
        <f aca="false">IF(N262="zákl. přenesená",J262,0)</f>
        <v>0</v>
      </c>
      <c r="BH262" s="216" t="n">
        <f aca="false">IF(N262="sníž. přenesená",J262,0)</f>
        <v>0</v>
      </c>
      <c r="BI262" s="216" t="n">
        <f aca="false">IF(N262="nulová",J262,0)</f>
        <v>0</v>
      </c>
      <c r="BJ262" s="3" t="s">
        <v>79</v>
      </c>
      <c r="BK262" s="216" t="n">
        <f aca="false">ROUND(I262*H262,2)</f>
        <v>2800</v>
      </c>
      <c r="BL262" s="3" t="s">
        <v>130</v>
      </c>
      <c r="BM262" s="215" t="s">
        <v>577</v>
      </c>
    </row>
    <row r="263" s="26" customFormat="true" ht="12.8" hidden="false" customHeight="false" outlineLevel="0" collapsed="false">
      <c r="A263" s="19"/>
      <c r="B263" s="20"/>
      <c r="C263" s="21"/>
      <c r="D263" s="217" t="s">
        <v>132</v>
      </c>
      <c r="E263" s="21"/>
      <c r="F263" s="218" t="s">
        <v>578</v>
      </c>
      <c r="G263" s="21"/>
      <c r="H263" s="21"/>
      <c r="I263" s="21"/>
      <c r="J263" s="21"/>
      <c r="K263" s="21"/>
      <c r="L263" s="25"/>
      <c r="M263" s="219"/>
      <c r="N263" s="220"/>
      <c r="O263" s="69"/>
      <c r="P263" s="69"/>
      <c r="Q263" s="69"/>
      <c r="R263" s="69"/>
      <c r="S263" s="69"/>
      <c r="T263" s="70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T263" s="3" t="s">
        <v>132</v>
      </c>
      <c r="AU263" s="3" t="s">
        <v>81</v>
      </c>
    </row>
    <row r="264" s="26" customFormat="true" ht="21.75" hidden="false" customHeight="true" outlineLevel="0" collapsed="false">
      <c r="A264" s="19"/>
      <c r="B264" s="20"/>
      <c r="C264" s="205" t="s">
        <v>340</v>
      </c>
      <c r="D264" s="205" t="s">
        <v>125</v>
      </c>
      <c r="E264" s="206" t="s">
        <v>579</v>
      </c>
      <c r="F264" s="207" t="s">
        <v>580</v>
      </c>
      <c r="G264" s="208" t="s">
        <v>128</v>
      </c>
      <c r="H264" s="209" t="n">
        <v>76</v>
      </c>
      <c r="I264" s="210" t="n">
        <v>450</v>
      </c>
      <c r="J264" s="210" t="n">
        <f aca="false">ROUND(I264*H264,2)</f>
        <v>34200</v>
      </c>
      <c r="K264" s="207" t="s">
        <v>129</v>
      </c>
      <c r="L264" s="25"/>
      <c r="M264" s="211"/>
      <c r="N264" s="212" t="s">
        <v>36</v>
      </c>
      <c r="O264" s="213" t="n">
        <v>0.47</v>
      </c>
      <c r="P264" s="213" t="n">
        <f aca="false">O264*H264</f>
        <v>35.72</v>
      </c>
      <c r="Q264" s="213" t="n">
        <v>0.00055</v>
      </c>
      <c r="R264" s="213" t="n">
        <f aca="false">Q264*H264</f>
        <v>0.0418</v>
      </c>
      <c r="S264" s="213" t="n">
        <v>0</v>
      </c>
      <c r="T264" s="214" t="n">
        <f aca="false">S264*H264</f>
        <v>0</v>
      </c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R264" s="215" t="s">
        <v>130</v>
      </c>
      <c r="AT264" s="215" t="s">
        <v>125</v>
      </c>
      <c r="AU264" s="215" t="s">
        <v>81</v>
      </c>
      <c r="AY264" s="3" t="s">
        <v>122</v>
      </c>
      <c r="BE264" s="216" t="n">
        <f aca="false">IF(N264="základní",J264,0)</f>
        <v>34200</v>
      </c>
      <c r="BF264" s="216" t="n">
        <f aca="false">IF(N264="snížená",J264,0)</f>
        <v>0</v>
      </c>
      <c r="BG264" s="216" t="n">
        <f aca="false">IF(N264="zákl. přenesená",J264,0)</f>
        <v>0</v>
      </c>
      <c r="BH264" s="216" t="n">
        <f aca="false">IF(N264="sníž. přenesená",J264,0)</f>
        <v>0</v>
      </c>
      <c r="BI264" s="216" t="n">
        <f aca="false">IF(N264="nulová",J264,0)</f>
        <v>0</v>
      </c>
      <c r="BJ264" s="3" t="s">
        <v>79</v>
      </c>
      <c r="BK264" s="216" t="n">
        <f aca="false">ROUND(I264*H264,2)</f>
        <v>34200</v>
      </c>
      <c r="BL264" s="3" t="s">
        <v>130</v>
      </c>
      <c r="BM264" s="215" t="s">
        <v>581</v>
      </c>
    </row>
    <row r="265" s="26" customFormat="true" ht="12.8" hidden="false" customHeight="false" outlineLevel="0" collapsed="false">
      <c r="A265" s="19"/>
      <c r="B265" s="20"/>
      <c r="C265" s="21"/>
      <c r="D265" s="217" t="s">
        <v>132</v>
      </c>
      <c r="E265" s="21"/>
      <c r="F265" s="218" t="s">
        <v>582</v>
      </c>
      <c r="G265" s="21"/>
      <c r="H265" s="21"/>
      <c r="I265" s="21"/>
      <c r="J265" s="21"/>
      <c r="K265" s="21"/>
      <c r="L265" s="25"/>
      <c r="M265" s="219"/>
      <c r="N265" s="220"/>
      <c r="O265" s="69"/>
      <c r="P265" s="69"/>
      <c r="Q265" s="69"/>
      <c r="R265" s="69"/>
      <c r="S265" s="69"/>
      <c r="T265" s="70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T265" s="3" t="s">
        <v>132</v>
      </c>
      <c r="AU265" s="3" t="s">
        <v>81</v>
      </c>
    </row>
    <row r="266" s="26" customFormat="true" ht="21.75" hidden="false" customHeight="true" outlineLevel="0" collapsed="false">
      <c r="A266" s="19"/>
      <c r="B266" s="20"/>
      <c r="C266" s="205" t="s">
        <v>345</v>
      </c>
      <c r="D266" s="205" t="s">
        <v>125</v>
      </c>
      <c r="E266" s="206" t="s">
        <v>583</v>
      </c>
      <c r="F266" s="207" t="s">
        <v>584</v>
      </c>
      <c r="G266" s="208" t="s">
        <v>128</v>
      </c>
      <c r="H266" s="209" t="n">
        <v>18</v>
      </c>
      <c r="I266" s="210" t="n">
        <v>552</v>
      </c>
      <c r="J266" s="210" t="n">
        <f aca="false">ROUND(I266*H266,2)</f>
        <v>9936</v>
      </c>
      <c r="K266" s="207" t="s">
        <v>129</v>
      </c>
      <c r="L266" s="25"/>
      <c r="M266" s="211"/>
      <c r="N266" s="212" t="s">
        <v>36</v>
      </c>
      <c r="O266" s="213" t="n">
        <v>0.5</v>
      </c>
      <c r="P266" s="213" t="n">
        <f aca="false">O266*H266</f>
        <v>9</v>
      </c>
      <c r="Q266" s="213" t="n">
        <v>0.00104</v>
      </c>
      <c r="R266" s="213" t="n">
        <f aca="false">Q266*H266</f>
        <v>0.01872</v>
      </c>
      <c r="S266" s="213" t="n">
        <v>0</v>
      </c>
      <c r="T266" s="214" t="n">
        <f aca="false">S266*H266</f>
        <v>0</v>
      </c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R266" s="215" t="s">
        <v>130</v>
      </c>
      <c r="AT266" s="215" t="s">
        <v>125</v>
      </c>
      <c r="AU266" s="215" t="s">
        <v>81</v>
      </c>
      <c r="AY266" s="3" t="s">
        <v>122</v>
      </c>
      <c r="BE266" s="216" t="n">
        <f aca="false">IF(N266="základní",J266,0)</f>
        <v>9936</v>
      </c>
      <c r="BF266" s="216" t="n">
        <f aca="false">IF(N266="snížená",J266,0)</f>
        <v>0</v>
      </c>
      <c r="BG266" s="216" t="n">
        <f aca="false">IF(N266="zákl. přenesená",J266,0)</f>
        <v>0</v>
      </c>
      <c r="BH266" s="216" t="n">
        <f aca="false">IF(N266="sníž. přenesená",J266,0)</f>
        <v>0</v>
      </c>
      <c r="BI266" s="216" t="n">
        <f aca="false">IF(N266="nulová",J266,0)</f>
        <v>0</v>
      </c>
      <c r="BJ266" s="3" t="s">
        <v>79</v>
      </c>
      <c r="BK266" s="216" t="n">
        <f aca="false">ROUND(I266*H266,2)</f>
        <v>9936</v>
      </c>
      <c r="BL266" s="3" t="s">
        <v>130</v>
      </c>
      <c r="BM266" s="215" t="s">
        <v>585</v>
      </c>
    </row>
    <row r="267" s="26" customFormat="true" ht="12.8" hidden="false" customHeight="false" outlineLevel="0" collapsed="false">
      <c r="A267" s="19"/>
      <c r="B267" s="20"/>
      <c r="C267" s="21"/>
      <c r="D267" s="217" t="s">
        <v>132</v>
      </c>
      <c r="E267" s="21"/>
      <c r="F267" s="218" t="s">
        <v>586</v>
      </c>
      <c r="G267" s="21"/>
      <c r="H267" s="21"/>
      <c r="I267" s="21"/>
      <c r="J267" s="21"/>
      <c r="K267" s="21"/>
      <c r="L267" s="25"/>
      <c r="M267" s="219"/>
      <c r="N267" s="220"/>
      <c r="O267" s="69"/>
      <c r="P267" s="69"/>
      <c r="Q267" s="69"/>
      <c r="R267" s="69"/>
      <c r="S267" s="69"/>
      <c r="T267" s="70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T267" s="3" t="s">
        <v>132</v>
      </c>
      <c r="AU267" s="3" t="s">
        <v>81</v>
      </c>
    </row>
    <row r="268" s="26" customFormat="true" ht="21.75" hidden="false" customHeight="true" outlineLevel="0" collapsed="false">
      <c r="A268" s="19"/>
      <c r="B268" s="20"/>
      <c r="C268" s="205" t="s">
        <v>350</v>
      </c>
      <c r="D268" s="205" t="s">
        <v>125</v>
      </c>
      <c r="E268" s="206" t="s">
        <v>587</v>
      </c>
      <c r="F268" s="207" t="s">
        <v>588</v>
      </c>
      <c r="G268" s="208" t="s">
        <v>128</v>
      </c>
      <c r="H268" s="209" t="n">
        <v>15</v>
      </c>
      <c r="I268" s="210" t="n">
        <v>1080</v>
      </c>
      <c r="J268" s="210" t="n">
        <f aca="false">ROUND(I268*H268,2)</f>
        <v>16200</v>
      </c>
      <c r="K268" s="207" t="s">
        <v>129</v>
      </c>
      <c r="L268" s="25"/>
      <c r="M268" s="211"/>
      <c r="N268" s="212" t="s">
        <v>36</v>
      </c>
      <c r="O268" s="213" t="n">
        <v>1.1</v>
      </c>
      <c r="P268" s="213" t="n">
        <f aca="false">O268*H268</f>
        <v>16.5</v>
      </c>
      <c r="Q268" s="213" t="n">
        <v>0.00187</v>
      </c>
      <c r="R268" s="213" t="n">
        <f aca="false">Q268*H268</f>
        <v>0.02805</v>
      </c>
      <c r="S268" s="213" t="n">
        <v>0</v>
      </c>
      <c r="T268" s="214" t="n">
        <f aca="false">S268*H268</f>
        <v>0</v>
      </c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R268" s="215" t="s">
        <v>130</v>
      </c>
      <c r="AT268" s="215" t="s">
        <v>125</v>
      </c>
      <c r="AU268" s="215" t="s">
        <v>81</v>
      </c>
      <c r="AY268" s="3" t="s">
        <v>122</v>
      </c>
      <c r="BE268" s="216" t="n">
        <f aca="false">IF(N268="základní",J268,0)</f>
        <v>16200</v>
      </c>
      <c r="BF268" s="216" t="n">
        <f aca="false">IF(N268="snížená",J268,0)</f>
        <v>0</v>
      </c>
      <c r="BG268" s="216" t="n">
        <f aca="false">IF(N268="zákl. přenesená",J268,0)</f>
        <v>0</v>
      </c>
      <c r="BH268" s="216" t="n">
        <f aca="false">IF(N268="sníž. přenesená",J268,0)</f>
        <v>0</v>
      </c>
      <c r="BI268" s="216" t="n">
        <f aca="false">IF(N268="nulová",J268,0)</f>
        <v>0</v>
      </c>
      <c r="BJ268" s="3" t="s">
        <v>79</v>
      </c>
      <c r="BK268" s="216" t="n">
        <f aca="false">ROUND(I268*H268,2)</f>
        <v>16200</v>
      </c>
      <c r="BL268" s="3" t="s">
        <v>130</v>
      </c>
      <c r="BM268" s="215" t="s">
        <v>589</v>
      </c>
    </row>
    <row r="269" s="26" customFormat="true" ht="12.8" hidden="false" customHeight="false" outlineLevel="0" collapsed="false">
      <c r="A269" s="19"/>
      <c r="B269" s="20"/>
      <c r="C269" s="21"/>
      <c r="D269" s="217" t="s">
        <v>132</v>
      </c>
      <c r="E269" s="21"/>
      <c r="F269" s="218" t="s">
        <v>590</v>
      </c>
      <c r="G269" s="21"/>
      <c r="H269" s="21"/>
      <c r="I269" s="21"/>
      <c r="J269" s="21"/>
      <c r="K269" s="21"/>
      <c r="L269" s="25"/>
      <c r="M269" s="219"/>
      <c r="N269" s="220"/>
      <c r="O269" s="69"/>
      <c r="P269" s="69"/>
      <c r="Q269" s="69"/>
      <c r="R269" s="69"/>
      <c r="S269" s="69"/>
      <c r="T269" s="70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T269" s="3" t="s">
        <v>132</v>
      </c>
      <c r="AU269" s="3" t="s">
        <v>81</v>
      </c>
    </row>
    <row r="270" s="26" customFormat="true" ht="21.75" hidden="false" customHeight="true" outlineLevel="0" collapsed="false">
      <c r="A270" s="19"/>
      <c r="B270" s="20"/>
      <c r="C270" s="205" t="s">
        <v>355</v>
      </c>
      <c r="D270" s="205" t="s">
        <v>125</v>
      </c>
      <c r="E270" s="206" t="s">
        <v>591</v>
      </c>
      <c r="F270" s="207" t="s">
        <v>592</v>
      </c>
      <c r="G270" s="208" t="s">
        <v>128</v>
      </c>
      <c r="H270" s="209" t="n">
        <v>119</v>
      </c>
      <c r="I270" s="210" t="n">
        <v>2030</v>
      </c>
      <c r="J270" s="210" t="n">
        <f aca="false">ROUND(I270*H270,2)</f>
        <v>241570</v>
      </c>
      <c r="K270" s="207" t="s">
        <v>129</v>
      </c>
      <c r="L270" s="25"/>
      <c r="M270" s="211"/>
      <c r="N270" s="212" t="s">
        <v>36</v>
      </c>
      <c r="O270" s="213" t="n">
        <v>0.79</v>
      </c>
      <c r="P270" s="213" t="n">
        <f aca="false">O270*H270</f>
        <v>94.01</v>
      </c>
      <c r="Q270" s="213" t="n">
        <v>0.00288</v>
      </c>
      <c r="R270" s="213" t="n">
        <f aca="false">Q270*H270</f>
        <v>0.34272</v>
      </c>
      <c r="S270" s="213" t="n">
        <v>0</v>
      </c>
      <c r="T270" s="214" t="n">
        <f aca="false">S270*H270</f>
        <v>0</v>
      </c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R270" s="215" t="s">
        <v>130</v>
      </c>
      <c r="AT270" s="215" t="s">
        <v>125</v>
      </c>
      <c r="AU270" s="215" t="s">
        <v>81</v>
      </c>
      <c r="AY270" s="3" t="s">
        <v>122</v>
      </c>
      <c r="BE270" s="216" t="n">
        <f aca="false">IF(N270="základní",J270,0)</f>
        <v>241570</v>
      </c>
      <c r="BF270" s="216" t="n">
        <f aca="false">IF(N270="snížená",J270,0)</f>
        <v>0</v>
      </c>
      <c r="BG270" s="216" t="n">
        <f aca="false">IF(N270="zákl. přenesená",J270,0)</f>
        <v>0</v>
      </c>
      <c r="BH270" s="216" t="n">
        <f aca="false">IF(N270="sníž. přenesená",J270,0)</f>
        <v>0</v>
      </c>
      <c r="BI270" s="216" t="n">
        <f aca="false">IF(N270="nulová",J270,0)</f>
        <v>0</v>
      </c>
      <c r="BJ270" s="3" t="s">
        <v>79</v>
      </c>
      <c r="BK270" s="216" t="n">
        <f aca="false">ROUND(I270*H270,2)</f>
        <v>241570</v>
      </c>
      <c r="BL270" s="3" t="s">
        <v>130</v>
      </c>
      <c r="BM270" s="215" t="s">
        <v>593</v>
      </c>
    </row>
    <row r="271" s="26" customFormat="true" ht="12.8" hidden="false" customHeight="false" outlineLevel="0" collapsed="false">
      <c r="A271" s="19"/>
      <c r="B271" s="20"/>
      <c r="C271" s="21"/>
      <c r="D271" s="217" t="s">
        <v>132</v>
      </c>
      <c r="E271" s="21"/>
      <c r="F271" s="218" t="s">
        <v>594</v>
      </c>
      <c r="G271" s="21"/>
      <c r="H271" s="21"/>
      <c r="I271" s="21"/>
      <c r="J271" s="21"/>
      <c r="K271" s="21"/>
      <c r="L271" s="25"/>
      <c r="M271" s="219"/>
      <c r="N271" s="220"/>
      <c r="O271" s="69"/>
      <c r="P271" s="69"/>
      <c r="Q271" s="69"/>
      <c r="R271" s="69"/>
      <c r="S271" s="69"/>
      <c r="T271" s="70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T271" s="3" t="s">
        <v>132</v>
      </c>
      <c r="AU271" s="3" t="s">
        <v>81</v>
      </c>
    </row>
    <row r="272" s="26" customFormat="true" ht="21.75" hidden="false" customHeight="true" outlineLevel="0" collapsed="false">
      <c r="A272" s="19"/>
      <c r="B272" s="20"/>
      <c r="C272" s="205" t="s">
        <v>360</v>
      </c>
      <c r="D272" s="205" t="s">
        <v>125</v>
      </c>
      <c r="E272" s="206" t="s">
        <v>595</v>
      </c>
      <c r="F272" s="207" t="s">
        <v>596</v>
      </c>
      <c r="G272" s="208" t="s">
        <v>128</v>
      </c>
      <c r="H272" s="209" t="n">
        <v>13</v>
      </c>
      <c r="I272" s="210" t="n">
        <v>2040</v>
      </c>
      <c r="J272" s="210" t="n">
        <f aca="false">ROUND(I272*H272,2)</f>
        <v>26520</v>
      </c>
      <c r="K272" s="207" t="s">
        <v>129</v>
      </c>
      <c r="L272" s="25"/>
      <c r="M272" s="211"/>
      <c r="N272" s="212" t="s">
        <v>36</v>
      </c>
      <c r="O272" s="213" t="n">
        <v>1.14</v>
      </c>
      <c r="P272" s="213" t="n">
        <f aca="false">O272*H272</f>
        <v>14.82</v>
      </c>
      <c r="Q272" s="213" t="n">
        <v>0.00296</v>
      </c>
      <c r="R272" s="213" t="n">
        <f aca="false">Q272*H272</f>
        <v>0.03848</v>
      </c>
      <c r="S272" s="213" t="n">
        <v>0</v>
      </c>
      <c r="T272" s="214" t="n">
        <f aca="false">S272*H272</f>
        <v>0</v>
      </c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R272" s="215" t="s">
        <v>130</v>
      </c>
      <c r="AT272" s="215" t="s">
        <v>125</v>
      </c>
      <c r="AU272" s="215" t="s">
        <v>81</v>
      </c>
      <c r="AY272" s="3" t="s">
        <v>122</v>
      </c>
      <c r="BE272" s="216" t="n">
        <f aca="false">IF(N272="základní",J272,0)</f>
        <v>26520</v>
      </c>
      <c r="BF272" s="216" t="n">
        <f aca="false">IF(N272="snížená",J272,0)</f>
        <v>0</v>
      </c>
      <c r="BG272" s="216" t="n">
        <f aca="false">IF(N272="zákl. přenesená",J272,0)</f>
        <v>0</v>
      </c>
      <c r="BH272" s="216" t="n">
        <f aca="false">IF(N272="sníž. přenesená",J272,0)</f>
        <v>0</v>
      </c>
      <c r="BI272" s="216" t="n">
        <f aca="false">IF(N272="nulová",J272,0)</f>
        <v>0</v>
      </c>
      <c r="BJ272" s="3" t="s">
        <v>79</v>
      </c>
      <c r="BK272" s="216" t="n">
        <f aca="false">ROUND(I272*H272,2)</f>
        <v>26520</v>
      </c>
      <c r="BL272" s="3" t="s">
        <v>130</v>
      </c>
      <c r="BM272" s="215" t="s">
        <v>597</v>
      </c>
    </row>
    <row r="273" s="26" customFormat="true" ht="12.8" hidden="false" customHeight="false" outlineLevel="0" collapsed="false">
      <c r="A273" s="19"/>
      <c r="B273" s="20"/>
      <c r="C273" s="21"/>
      <c r="D273" s="217" t="s">
        <v>132</v>
      </c>
      <c r="E273" s="21"/>
      <c r="F273" s="218" t="s">
        <v>598</v>
      </c>
      <c r="G273" s="21"/>
      <c r="H273" s="21"/>
      <c r="I273" s="21"/>
      <c r="J273" s="21"/>
      <c r="K273" s="21"/>
      <c r="L273" s="25"/>
      <c r="M273" s="219"/>
      <c r="N273" s="220"/>
      <c r="O273" s="69"/>
      <c r="P273" s="69"/>
      <c r="Q273" s="69"/>
      <c r="R273" s="69"/>
      <c r="S273" s="69"/>
      <c r="T273" s="70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T273" s="3" t="s">
        <v>132</v>
      </c>
      <c r="AU273" s="3" t="s">
        <v>81</v>
      </c>
    </row>
    <row r="274" s="26" customFormat="true" ht="16.5" hidden="false" customHeight="true" outlineLevel="0" collapsed="false">
      <c r="A274" s="19"/>
      <c r="B274" s="20"/>
      <c r="C274" s="205" t="s">
        <v>365</v>
      </c>
      <c r="D274" s="205" t="s">
        <v>125</v>
      </c>
      <c r="E274" s="206" t="s">
        <v>599</v>
      </c>
      <c r="F274" s="207" t="s">
        <v>600</v>
      </c>
      <c r="G274" s="208" t="s">
        <v>231</v>
      </c>
      <c r="H274" s="209" t="n">
        <v>61</v>
      </c>
      <c r="I274" s="210" t="n">
        <v>80.4</v>
      </c>
      <c r="J274" s="210" t="n">
        <f aca="false">ROUND(I274*H274,2)</f>
        <v>4904.4</v>
      </c>
      <c r="K274" s="207" t="s">
        <v>129</v>
      </c>
      <c r="L274" s="25"/>
      <c r="M274" s="211"/>
      <c r="N274" s="212" t="s">
        <v>36</v>
      </c>
      <c r="O274" s="213" t="n">
        <v>0.174</v>
      </c>
      <c r="P274" s="213" t="n">
        <f aca="false">O274*H274</f>
        <v>10.614</v>
      </c>
      <c r="Q274" s="213" t="n">
        <v>0</v>
      </c>
      <c r="R274" s="213" t="n">
        <f aca="false">Q274*H274</f>
        <v>0</v>
      </c>
      <c r="S274" s="213" t="n">
        <v>0</v>
      </c>
      <c r="T274" s="214" t="n">
        <f aca="false">S274*H274</f>
        <v>0</v>
      </c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R274" s="215" t="s">
        <v>130</v>
      </c>
      <c r="AT274" s="215" t="s">
        <v>125</v>
      </c>
      <c r="AU274" s="215" t="s">
        <v>81</v>
      </c>
      <c r="AY274" s="3" t="s">
        <v>122</v>
      </c>
      <c r="BE274" s="216" t="n">
        <f aca="false">IF(N274="základní",J274,0)</f>
        <v>4904.4</v>
      </c>
      <c r="BF274" s="216" t="n">
        <f aca="false">IF(N274="snížená",J274,0)</f>
        <v>0</v>
      </c>
      <c r="BG274" s="216" t="n">
        <f aca="false">IF(N274="zákl. přenesená",J274,0)</f>
        <v>0</v>
      </c>
      <c r="BH274" s="216" t="n">
        <f aca="false">IF(N274="sníž. přenesená",J274,0)</f>
        <v>0</v>
      </c>
      <c r="BI274" s="216" t="n">
        <f aca="false">IF(N274="nulová",J274,0)</f>
        <v>0</v>
      </c>
      <c r="BJ274" s="3" t="s">
        <v>79</v>
      </c>
      <c r="BK274" s="216" t="n">
        <f aca="false">ROUND(I274*H274,2)</f>
        <v>4904.4</v>
      </c>
      <c r="BL274" s="3" t="s">
        <v>130</v>
      </c>
      <c r="BM274" s="215" t="s">
        <v>601</v>
      </c>
    </row>
    <row r="275" s="26" customFormat="true" ht="12.8" hidden="false" customHeight="false" outlineLevel="0" collapsed="false">
      <c r="A275" s="19"/>
      <c r="B275" s="20"/>
      <c r="C275" s="21"/>
      <c r="D275" s="217" t="s">
        <v>132</v>
      </c>
      <c r="E275" s="21"/>
      <c r="F275" s="218" t="s">
        <v>602</v>
      </c>
      <c r="G275" s="21"/>
      <c r="H275" s="21"/>
      <c r="I275" s="21"/>
      <c r="J275" s="21"/>
      <c r="K275" s="21"/>
      <c r="L275" s="25"/>
      <c r="M275" s="219"/>
      <c r="N275" s="220"/>
      <c r="O275" s="69"/>
      <c r="P275" s="69"/>
      <c r="Q275" s="69"/>
      <c r="R275" s="69"/>
      <c r="S275" s="69"/>
      <c r="T275" s="70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T275" s="3" t="s">
        <v>132</v>
      </c>
      <c r="AU275" s="3" t="s">
        <v>81</v>
      </c>
    </row>
    <row r="276" s="26" customFormat="true" ht="16.5" hidden="false" customHeight="true" outlineLevel="0" collapsed="false">
      <c r="A276" s="19"/>
      <c r="B276" s="20"/>
      <c r="C276" s="205" t="s">
        <v>370</v>
      </c>
      <c r="D276" s="205" t="s">
        <v>125</v>
      </c>
      <c r="E276" s="206" t="s">
        <v>603</v>
      </c>
      <c r="F276" s="207" t="s">
        <v>604</v>
      </c>
      <c r="G276" s="208" t="s">
        <v>231</v>
      </c>
      <c r="H276" s="209" t="n">
        <v>15</v>
      </c>
      <c r="I276" s="210" t="n">
        <v>120</v>
      </c>
      <c r="J276" s="210" t="n">
        <f aca="false">ROUND(I276*H276,2)</f>
        <v>1800</v>
      </c>
      <c r="K276" s="207" t="s">
        <v>129</v>
      </c>
      <c r="L276" s="25"/>
      <c r="M276" s="211"/>
      <c r="N276" s="212" t="s">
        <v>36</v>
      </c>
      <c r="O276" s="213" t="n">
        <v>0.259</v>
      </c>
      <c r="P276" s="213" t="n">
        <f aca="false">O276*H276</f>
        <v>3.885</v>
      </c>
      <c r="Q276" s="213" t="n">
        <v>0</v>
      </c>
      <c r="R276" s="213" t="n">
        <f aca="false">Q276*H276</f>
        <v>0</v>
      </c>
      <c r="S276" s="213" t="n">
        <v>0</v>
      </c>
      <c r="T276" s="214" t="n">
        <f aca="false">S276*H276</f>
        <v>0</v>
      </c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R276" s="215" t="s">
        <v>130</v>
      </c>
      <c r="AT276" s="215" t="s">
        <v>125</v>
      </c>
      <c r="AU276" s="215" t="s">
        <v>81</v>
      </c>
      <c r="AY276" s="3" t="s">
        <v>122</v>
      </c>
      <c r="BE276" s="216" t="n">
        <f aca="false">IF(N276="základní",J276,0)</f>
        <v>1800</v>
      </c>
      <c r="BF276" s="216" t="n">
        <f aca="false">IF(N276="snížená",J276,0)</f>
        <v>0</v>
      </c>
      <c r="BG276" s="216" t="n">
        <f aca="false">IF(N276="zákl. přenesená",J276,0)</f>
        <v>0</v>
      </c>
      <c r="BH276" s="216" t="n">
        <f aca="false">IF(N276="sníž. přenesená",J276,0)</f>
        <v>0</v>
      </c>
      <c r="BI276" s="216" t="n">
        <f aca="false">IF(N276="nulová",J276,0)</f>
        <v>0</v>
      </c>
      <c r="BJ276" s="3" t="s">
        <v>79</v>
      </c>
      <c r="BK276" s="216" t="n">
        <f aca="false">ROUND(I276*H276,2)</f>
        <v>1800</v>
      </c>
      <c r="BL276" s="3" t="s">
        <v>130</v>
      </c>
      <c r="BM276" s="215" t="s">
        <v>605</v>
      </c>
    </row>
    <row r="277" s="26" customFormat="true" ht="12.8" hidden="false" customHeight="false" outlineLevel="0" collapsed="false">
      <c r="A277" s="19"/>
      <c r="B277" s="20"/>
      <c r="C277" s="21"/>
      <c r="D277" s="217" t="s">
        <v>132</v>
      </c>
      <c r="E277" s="21"/>
      <c r="F277" s="218" t="s">
        <v>606</v>
      </c>
      <c r="G277" s="21"/>
      <c r="H277" s="21"/>
      <c r="I277" s="21"/>
      <c r="J277" s="21"/>
      <c r="K277" s="21"/>
      <c r="L277" s="25"/>
      <c r="M277" s="219"/>
      <c r="N277" s="220"/>
      <c r="O277" s="69"/>
      <c r="P277" s="69"/>
      <c r="Q277" s="69"/>
      <c r="R277" s="69"/>
      <c r="S277" s="69"/>
      <c r="T277" s="70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T277" s="3" t="s">
        <v>132</v>
      </c>
      <c r="AU277" s="3" t="s">
        <v>81</v>
      </c>
    </row>
    <row r="278" s="26" customFormat="true" ht="21.75" hidden="false" customHeight="true" outlineLevel="0" collapsed="false">
      <c r="A278" s="19"/>
      <c r="B278" s="20"/>
      <c r="C278" s="205" t="s">
        <v>375</v>
      </c>
      <c r="D278" s="205" t="s">
        <v>125</v>
      </c>
      <c r="E278" s="206" t="s">
        <v>607</v>
      </c>
      <c r="F278" s="207" t="s">
        <v>608</v>
      </c>
      <c r="G278" s="208" t="s">
        <v>231</v>
      </c>
      <c r="H278" s="209" t="n">
        <v>10</v>
      </c>
      <c r="I278" s="210" t="n">
        <v>966</v>
      </c>
      <c r="J278" s="210" t="n">
        <f aca="false">ROUND(I278*H278,2)</f>
        <v>9660</v>
      </c>
      <c r="K278" s="207"/>
      <c r="L278" s="25"/>
      <c r="M278" s="211"/>
      <c r="N278" s="212" t="s">
        <v>36</v>
      </c>
      <c r="O278" s="213" t="n">
        <v>0.113</v>
      </c>
      <c r="P278" s="213" t="n">
        <f aca="false">O278*H278</f>
        <v>1.13</v>
      </c>
      <c r="Q278" s="213" t="n">
        <v>0.00034</v>
      </c>
      <c r="R278" s="213" t="n">
        <f aca="false">Q278*H278</f>
        <v>0.0034</v>
      </c>
      <c r="S278" s="213" t="n">
        <v>0</v>
      </c>
      <c r="T278" s="214" t="n">
        <f aca="false">S278*H278</f>
        <v>0</v>
      </c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R278" s="215" t="s">
        <v>130</v>
      </c>
      <c r="AT278" s="215" t="s">
        <v>125</v>
      </c>
      <c r="AU278" s="215" t="s">
        <v>81</v>
      </c>
      <c r="AY278" s="3" t="s">
        <v>122</v>
      </c>
      <c r="BE278" s="216" t="n">
        <f aca="false">IF(N278="základní",J278,0)</f>
        <v>9660</v>
      </c>
      <c r="BF278" s="216" t="n">
        <f aca="false">IF(N278="snížená",J278,0)</f>
        <v>0</v>
      </c>
      <c r="BG278" s="216" t="n">
        <f aca="false">IF(N278="zákl. přenesená",J278,0)</f>
        <v>0</v>
      </c>
      <c r="BH278" s="216" t="n">
        <f aca="false">IF(N278="sníž. přenesená",J278,0)</f>
        <v>0</v>
      </c>
      <c r="BI278" s="216" t="n">
        <f aca="false">IF(N278="nulová",J278,0)</f>
        <v>0</v>
      </c>
      <c r="BJ278" s="3" t="s">
        <v>79</v>
      </c>
      <c r="BK278" s="216" t="n">
        <f aca="false">ROUND(I278*H278,2)</f>
        <v>9660</v>
      </c>
      <c r="BL278" s="3" t="s">
        <v>130</v>
      </c>
      <c r="BM278" s="215" t="s">
        <v>609</v>
      </c>
    </row>
    <row r="279" s="26" customFormat="true" ht="12.8" hidden="false" customHeight="false" outlineLevel="0" collapsed="false">
      <c r="A279" s="19"/>
      <c r="B279" s="20"/>
      <c r="C279" s="21"/>
      <c r="D279" s="217" t="s">
        <v>132</v>
      </c>
      <c r="E279" s="21"/>
      <c r="F279" s="218" t="s">
        <v>610</v>
      </c>
      <c r="G279" s="21"/>
      <c r="H279" s="21"/>
      <c r="I279" s="21"/>
      <c r="J279" s="21"/>
      <c r="K279" s="21"/>
      <c r="L279" s="25"/>
      <c r="M279" s="219"/>
      <c r="N279" s="220"/>
      <c r="O279" s="69"/>
      <c r="P279" s="69"/>
      <c r="Q279" s="69"/>
      <c r="R279" s="69"/>
      <c r="S279" s="69"/>
      <c r="T279" s="70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T279" s="3" t="s">
        <v>132</v>
      </c>
      <c r="AU279" s="3" t="s">
        <v>81</v>
      </c>
    </row>
    <row r="280" s="26" customFormat="true" ht="21.75" hidden="false" customHeight="true" outlineLevel="0" collapsed="false">
      <c r="A280" s="19"/>
      <c r="B280" s="20"/>
      <c r="C280" s="205" t="s">
        <v>382</v>
      </c>
      <c r="D280" s="205" t="s">
        <v>125</v>
      </c>
      <c r="E280" s="206" t="s">
        <v>611</v>
      </c>
      <c r="F280" s="207" t="s">
        <v>612</v>
      </c>
      <c r="G280" s="208" t="s">
        <v>231</v>
      </c>
      <c r="H280" s="209" t="n">
        <v>6</v>
      </c>
      <c r="I280" s="210" t="n">
        <v>2050</v>
      </c>
      <c r="J280" s="210" t="n">
        <f aca="false">ROUND(I280*H280,2)</f>
        <v>12300</v>
      </c>
      <c r="K280" s="207" t="s">
        <v>129</v>
      </c>
      <c r="L280" s="25"/>
      <c r="M280" s="211"/>
      <c r="N280" s="212" t="s">
        <v>36</v>
      </c>
      <c r="O280" s="213" t="n">
        <v>0.225</v>
      </c>
      <c r="P280" s="213" t="n">
        <f aca="false">O280*H280</f>
        <v>1.35</v>
      </c>
      <c r="Q280" s="213" t="n">
        <v>0.00342</v>
      </c>
      <c r="R280" s="213" t="n">
        <f aca="false">Q280*H280</f>
        <v>0.02052</v>
      </c>
      <c r="S280" s="213" t="n">
        <v>0</v>
      </c>
      <c r="T280" s="214" t="n">
        <f aca="false">S280*H280</f>
        <v>0</v>
      </c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R280" s="215" t="s">
        <v>130</v>
      </c>
      <c r="AT280" s="215" t="s">
        <v>125</v>
      </c>
      <c r="AU280" s="215" t="s">
        <v>81</v>
      </c>
      <c r="AY280" s="3" t="s">
        <v>122</v>
      </c>
      <c r="BE280" s="216" t="n">
        <f aca="false">IF(N280="základní",J280,0)</f>
        <v>12300</v>
      </c>
      <c r="BF280" s="216" t="n">
        <f aca="false">IF(N280="snížená",J280,0)</f>
        <v>0</v>
      </c>
      <c r="BG280" s="216" t="n">
        <f aca="false">IF(N280="zákl. přenesená",J280,0)</f>
        <v>0</v>
      </c>
      <c r="BH280" s="216" t="n">
        <f aca="false">IF(N280="sníž. přenesená",J280,0)</f>
        <v>0</v>
      </c>
      <c r="BI280" s="216" t="n">
        <f aca="false">IF(N280="nulová",J280,0)</f>
        <v>0</v>
      </c>
      <c r="BJ280" s="3" t="s">
        <v>79</v>
      </c>
      <c r="BK280" s="216" t="n">
        <f aca="false">ROUND(I280*H280,2)</f>
        <v>12300</v>
      </c>
      <c r="BL280" s="3" t="s">
        <v>130</v>
      </c>
      <c r="BM280" s="215" t="s">
        <v>613</v>
      </c>
    </row>
    <row r="281" s="26" customFormat="true" ht="12.8" hidden="false" customHeight="false" outlineLevel="0" collapsed="false">
      <c r="A281" s="19"/>
      <c r="B281" s="20"/>
      <c r="C281" s="21"/>
      <c r="D281" s="217" t="s">
        <v>132</v>
      </c>
      <c r="E281" s="21"/>
      <c r="F281" s="218" t="s">
        <v>614</v>
      </c>
      <c r="G281" s="21"/>
      <c r="H281" s="21"/>
      <c r="I281" s="21"/>
      <c r="J281" s="21"/>
      <c r="K281" s="21"/>
      <c r="L281" s="25"/>
      <c r="M281" s="219"/>
      <c r="N281" s="220"/>
      <c r="O281" s="69"/>
      <c r="P281" s="69"/>
      <c r="Q281" s="69"/>
      <c r="R281" s="69"/>
      <c r="S281" s="69"/>
      <c r="T281" s="70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T281" s="3" t="s">
        <v>132</v>
      </c>
      <c r="AU281" s="3" t="s">
        <v>81</v>
      </c>
    </row>
    <row r="282" s="26" customFormat="true" ht="21.75" hidden="false" customHeight="true" outlineLevel="0" collapsed="false">
      <c r="A282" s="19"/>
      <c r="B282" s="20"/>
      <c r="C282" s="205" t="s">
        <v>393</v>
      </c>
      <c r="D282" s="205" t="s">
        <v>125</v>
      </c>
      <c r="E282" s="206" t="s">
        <v>615</v>
      </c>
      <c r="F282" s="207" t="s">
        <v>616</v>
      </c>
      <c r="G282" s="208" t="s">
        <v>231</v>
      </c>
      <c r="H282" s="209" t="n">
        <v>2</v>
      </c>
      <c r="I282" s="210" t="n">
        <v>3310</v>
      </c>
      <c r="J282" s="210" t="n">
        <f aca="false">ROUND(I282*H282,2)</f>
        <v>6620</v>
      </c>
      <c r="K282" s="207" t="s">
        <v>129</v>
      </c>
      <c r="L282" s="25"/>
      <c r="M282" s="211"/>
      <c r="N282" s="212" t="s">
        <v>36</v>
      </c>
      <c r="O282" s="213" t="n">
        <v>0.559</v>
      </c>
      <c r="P282" s="213" t="n">
        <f aca="false">O282*H282</f>
        <v>1.118</v>
      </c>
      <c r="Q282" s="213" t="n">
        <v>0.0015</v>
      </c>
      <c r="R282" s="213" t="n">
        <f aca="false">Q282*H282</f>
        <v>0.003</v>
      </c>
      <c r="S282" s="213" t="n">
        <v>0</v>
      </c>
      <c r="T282" s="214" t="n">
        <f aca="false">S282*H282</f>
        <v>0</v>
      </c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R282" s="215" t="s">
        <v>130</v>
      </c>
      <c r="AT282" s="215" t="s">
        <v>125</v>
      </c>
      <c r="AU282" s="215" t="s">
        <v>81</v>
      </c>
      <c r="AY282" s="3" t="s">
        <v>122</v>
      </c>
      <c r="BE282" s="216" t="n">
        <f aca="false">IF(N282="základní",J282,0)</f>
        <v>6620</v>
      </c>
      <c r="BF282" s="216" t="n">
        <f aca="false">IF(N282="snížená",J282,0)</f>
        <v>0</v>
      </c>
      <c r="BG282" s="216" t="n">
        <f aca="false">IF(N282="zákl. přenesená",J282,0)</f>
        <v>0</v>
      </c>
      <c r="BH282" s="216" t="n">
        <f aca="false">IF(N282="sníž. přenesená",J282,0)</f>
        <v>0</v>
      </c>
      <c r="BI282" s="216" t="n">
        <f aca="false">IF(N282="nulová",J282,0)</f>
        <v>0</v>
      </c>
      <c r="BJ282" s="3" t="s">
        <v>79</v>
      </c>
      <c r="BK282" s="216" t="n">
        <f aca="false">ROUND(I282*H282,2)</f>
        <v>6620</v>
      </c>
      <c r="BL282" s="3" t="s">
        <v>130</v>
      </c>
      <c r="BM282" s="215" t="s">
        <v>617</v>
      </c>
    </row>
    <row r="283" s="26" customFormat="true" ht="12.8" hidden="false" customHeight="false" outlineLevel="0" collapsed="false">
      <c r="A283" s="19"/>
      <c r="B283" s="20"/>
      <c r="C283" s="21"/>
      <c r="D283" s="217" t="s">
        <v>132</v>
      </c>
      <c r="E283" s="21"/>
      <c r="F283" s="218" t="s">
        <v>618</v>
      </c>
      <c r="G283" s="21"/>
      <c r="H283" s="21"/>
      <c r="I283" s="21"/>
      <c r="J283" s="21"/>
      <c r="K283" s="21"/>
      <c r="L283" s="25"/>
      <c r="M283" s="219"/>
      <c r="N283" s="220"/>
      <c r="O283" s="69"/>
      <c r="P283" s="69"/>
      <c r="Q283" s="69"/>
      <c r="R283" s="69"/>
      <c r="S283" s="69"/>
      <c r="T283" s="70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T283" s="3" t="s">
        <v>132</v>
      </c>
      <c r="AU283" s="3" t="s">
        <v>81</v>
      </c>
    </row>
    <row r="284" s="26" customFormat="true" ht="16.5" hidden="false" customHeight="true" outlineLevel="0" collapsed="false">
      <c r="A284" s="19"/>
      <c r="B284" s="20"/>
      <c r="C284" s="205" t="s">
        <v>400</v>
      </c>
      <c r="D284" s="205" t="s">
        <v>125</v>
      </c>
      <c r="E284" s="206" t="s">
        <v>619</v>
      </c>
      <c r="F284" s="207" t="s">
        <v>620</v>
      </c>
      <c r="G284" s="208" t="s">
        <v>231</v>
      </c>
      <c r="H284" s="209" t="n">
        <v>5</v>
      </c>
      <c r="I284" s="210" t="n">
        <v>764</v>
      </c>
      <c r="J284" s="210" t="n">
        <f aca="false">ROUND(I284*H284,2)</f>
        <v>3820</v>
      </c>
      <c r="K284" s="207" t="s">
        <v>129</v>
      </c>
      <c r="L284" s="25"/>
      <c r="M284" s="211"/>
      <c r="N284" s="212" t="s">
        <v>36</v>
      </c>
      <c r="O284" s="213" t="n">
        <v>0.177</v>
      </c>
      <c r="P284" s="213" t="n">
        <f aca="false">O284*H284</f>
        <v>0.885</v>
      </c>
      <c r="Q284" s="213" t="n">
        <v>0.00029</v>
      </c>
      <c r="R284" s="213" t="n">
        <f aca="false">Q284*H284</f>
        <v>0.00145</v>
      </c>
      <c r="S284" s="213" t="n">
        <v>0</v>
      </c>
      <c r="T284" s="214" t="n">
        <f aca="false">S284*H284</f>
        <v>0</v>
      </c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R284" s="215" t="s">
        <v>130</v>
      </c>
      <c r="AT284" s="215" t="s">
        <v>125</v>
      </c>
      <c r="AU284" s="215" t="s">
        <v>81</v>
      </c>
      <c r="AY284" s="3" t="s">
        <v>122</v>
      </c>
      <c r="BE284" s="216" t="n">
        <f aca="false">IF(N284="základní",J284,0)</f>
        <v>3820</v>
      </c>
      <c r="BF284" s="216" t="n">
        <f aca="false">IF(N284="snížená",J284,0)</f>
        <v>0</v>
      </c>
      <c r="BG284" s="216" t="n">
        <f aca="false">IF(N284="zákl. přenesená",J284,0)</f>
        <v>0</v>
      </c>
      <c r="BH284" s="216" t="n">
        <f aca="false">IF(N284="sníž. přenesená",J284,0)</f>
        <v>0</v>
      </c>
      <c r="BI284" s="216" t="n">
        <f aca="false">IF(N284="nulová",J284,0)</f>
        <v>0</v>
      </c>
      <c r="BJ284" s="3" t="s">
        <v>79</v>
      </c>
      <c r="BK284" s="216" t="n">
        <f aca="false">ROUND(I284*H284,2)</f>
        <v>3820</v>
      </c>
      <c r="BL284" s="3" t="s">
        <v>130</v>
      </c>
      <c r="BM284" s="215" t="s">
        <v>621</v>
      </c>
    </row>
    <row r="285" s="26" customFormat="true" ht="12.8" hidden="false" customHeight="false" outlineLevel="0" collapsed="false">
      <c r="A285" s="19"/>
      <c r="B285" s="20"/>
      <c r="C285" s="21"/>
      <c r="D285" s="217" t="s">
        <v>132</v>
      </c>
      <c r="E285" s="21"/>
      <c r="F285" s="218" t="s">
        <v>622</v>
      </c>
      <c r="G285" s="21"/>
      <c r="H285" s="21"/>
      <c r="I285" s="21"/>
      <c r="J285" s="21"/>
      <c r="K285" s="21"/>
      <c r="L285" s="25"/>
      <c r="M285" s="219"/>
      <c r="N285" s="220"/>
      <c r="O285" s="69"/>
      <c r="P285" s="69"/>
      <c r="Q285" s="69"/>
      <c r="R285" s="69"/>
      <c r="S285" s="69"/>
      <c r="T285" s="70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T285" s="3" t="s">
        <v>132</v>
      </c>
      <c r="AU285" s="3" t="s">
        <v>81</v>
      </c>
    </row>
    <row r="286" s="26" customFormat="true" ht="16.5" hidden="false" customHeight="true" outlineLevel="0" collapsed="false">
      <c r="A286" s="19"/>
      <c r="B286" s="20"/>
      <c r="C286" s="205" t="s">
        <v>623</v>
      </c>
      <c r="D286" s="205" t="s">
        <v>125</v>
      </c>
      <c r="E286" s="206" t="s">
        <v>624</v>
      </c>
      <c r="F286" s="207" t="s">
        <v>625</v>
      </c>
      <c r="G286" s="208" t="s">
        <v>128</v>
      </c>
      <c r="H286" s="209" t="n">
        <v>338</v>
      </c>
      <c r="I286" s="210" t="n">
        <v>22.8</v>
      </c>
      <c r="J286" s="210" t="n">
        <f aca="false">ROUND(I286*H286,2)</f>
        <v>7706.4</v>
      </c>
      <c r="K286" s="207" t="s">
        <v>129</v>
      </c>
      <c r="L286" s="25"/>
      <c r="M286" s="211"/>
      <c r="N286" s="212" t="s">
        <v>36</v>
      </c>
      <c r="O286" s="213" t="n">
        <v>0.048</v>
      </c>
      <c r="P286" s="213" t="n">
        <f aca="false">O286*H286</f>
        <v>16.224</v>
      </c>
      <c r="Q286" s="213" t="n">
        <v>0</v>
      </c>
      <c r="R286" s="213" t="n">
        <f aca="false">Q286*H286</f>
        <v>0</v>
      </c>
      <c r="S286" s="213" t="n">
        <v>0</v>
      </c>
      <c r="T286" s="214" t="n">
        <f aca="false">S286*H286</f>
        <v>0</v>
      </c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R286" s="215" t="s">
        <v>130</v>
      </c>
      <c r="AT286" s="215" t="s">
        <v>125</v>
      </c>
      <c r="AU286" s="215" t="s">
        <v>81</v>
      </c>
      <c r="AY286" s="3" t="s">
        <v>122</v>
      </c>
      <c r="BE286" s="216" t="n">
        <f aca="false">IF(N286="základní",J286,0)</f>
        <v>7706.4</v>
      </c>
      <c r="BF286" s="216" t="n">
        <f aca="false">IF(N286="snížená",J286,0)</f>
        <v>0</v>
      </c>
      <c r="BG286" s="216" t="n">
        <f aca="false">IF(N286="zákl. přenesená",J286,0)</f>
        <v>0</v>
      </c>
      <c r="BH286" s="216" t="n">
        <f aca="false">IF(N286="sníž. přenesená",J286,0)</f>
        <v>0</v>
      </c>
      <c r="BI286" s="216" t="n">
        <f aca="false">IF(N286="nulová",J286,0)</f>
        <v>0</v>
      </c>
      <c r="BJ286" s="3" t="s">
        <v>79</v>
      </c>
      <c r="BK286" s="216" t="n">
        <f aca="false">ROUND(I286*H286,2)</f>
        <v>7706.4</v>
      </c>
      <c r="BL286" s="3" t="s">
        <v>130</v>
      </c>
      <c r="BM286" s="215" t="s">
        <v>626</v>
      </c>
    </row>
    <row r="287" s="26" customFormat="true" ht="12.8" hidden="false" customHeight="false" outlineLevel="0" collapsed="false">
      <c r="A287" s="19"/>
      <c r="B287" s="20"/>
      <c r="C287" s="21"/>
      <c r="D287" s="217" t="s">
        <v>132</v>
      </c>
      <c r="E287" s="21"/>
      <c r="F287" s="218" t="s">
        <v>627</v>
      </c>
      <c r="G287" s="21"/>
      <c r="H287" s="21"/>
      <c r="I287" s="21"/>
      <c r="J287" s="21"/>
      <c r="K287" s="21"/>
      <c r="L287" s="25"/>
      <c r="M287" s="219"/>
      <c r="N287" s="220"/>
      <c r="O287" s="69"/>
      <c r="P287" s="69"/>
      <c r="Q287" s="69"/>
      <c r="R287" s="69"/>
      <c r="S287" s="69"/>
      <c r="T287" s="70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T287" s="3" t="s">
        <v>132</v>
      </c>
      <c r="AU287" s="3" t="s">
        <v>81</v>
      </c>
    </row>
    <row r="288" s="234" customFormat="true" ht="12.8" hidden="false" customHeight="false" outlineLevel="0" collapsed="false">
      <c r="B288" s="235"/>
      <c r="C288" s="236"/>
      <c r="D288" s="217" t="s">
        <v>424</v>
      </c>
      <c r="E288" s="237"/>
      <c r="F288" s="238" t="s">
        <v>628</v>
      </c>
      <c r="G288" s="236"/>
      <c r="H288" s="237"/>
      <c r="I288" s="236"/>
      <c r="J288" s="236"/>
      <c r="K288" s="236"/>
      <c r="L288" s="239"/>
      <c r="M288" s="240"/>
      <c r="N288" s="241"/>
      <c r="O288" s="241"/>
      <c r="P288" s="241"/>
      <c r="Q288" s="241"/>
      <c r="R288" s="241"/>
      <c r="S288" s="241"/>
      <c r="T288" s="242"/>
      <c r="AT288" s="243" t="s">
        <v>424</v>
      </c>
      <c r="AU288" s="243" t="s">
        <v>81</v>
      </c>
      <c r="AV288" s="234" t="s">
        <v>79</v>
      </c>
      <c r="AW288" s="234" t="s">
        <v>28</v>
      </c>
      <c r="AX288" s="234" t="s">
        <v>71</v>
      </c>
      <c r="AY288" s="243" t="s">
        <v>122</v>
      </c>
    </row>
    <row r="289" s="244" customFormat="true" ht="12.8" hidden="false" customHeight="false" outlineLevel="0" collapsed="false">
      <c r="B289" s="245"/>
      <c r="C289" s="246"/>
      <c r="D289" s="217" t="s">
        <v>424</v>
      </c>
      <c r="E289" s="247"/>
      <c r="F289" s="248" t="s">
        <v>629</v>
      </c>
      <c r="G289" s="246"/>
      <c r="H289" s="249" t="n">
        <v>338</v>
      </c>
      <c r="I289" s="246"/>
      <c r="J289" s="246"/>
      <c r="K289" s="246"/>
      <c r="L289" s="250"/>
      <c r="M289" s="251"/>
      <c r="N289" s="252"/>
      <c r="O289" s="252"/>
      <c r="P289" s="252"/>
      <c r="Q289" s="252"/>
      <c r="R289" s="252"/>
      <c r="S289" s="252"/>
      <c r="T289" s="253"/>
      <c r="AT289" s="254" t="s">
        <v>424</v>
      </c>
      <c r="AU289" s="254" t="s">
        <v>81</v>
      </c>
      <c r="AV289" s="244" t="s">
        <v>81</v>
      </c>
      <c r="AW289" s="244" t="s">
        <v>28</v>
      </c>
      <c r="AX289" s="244" t="s">
        <v>79</v>
      </c>
      <c r="AY289" s="254" t="s">
        <v>122</v>
      </c>
    </row>
    <row r="290" s="26" customFormat="true" ht="16.5" hidden="false" customHeight="true" outlineLevel="0" collapsed="false">
      <c r="A290" s="19"/>
      <c r="B290" s="20"/>
      <c r="C290" s="205" t="s">
        <v>630</v>
      </c>
      <c r="D290" s="205" t="s">
        <v>125</v>
      </c>
      <c r="E290" s="206" t="s">
        <v>631</v>
      </c>
      <c r="F290" s="207" t="s">
        <v>632</v>
      </c>
      <c r="G290" s="208" t="s">
        <v>128</v>
      </c>
      <c r="H290" s="209" t="n">
        <v>54</v>
      </c>
      <c r="I290" s="210" t="n">
        <v>29.8</v>
      </c>
      <c r="J290" s="210" t="n">
        <f aca="false">ROUND(I290*H290,2)</f>
        <v>1609.2</v>
      </c>
      <c r="K290" s="207" t="s">
        <v>129</v>
      </c>
      <c r="L290" s="25"/>
      <c r="M290" s="211"/>
      <c r="N290" s="212" t="s">
        <v>36</v>
      </c>
      <c r="O290" s="213" t="n">
        <v>0.059</v>
      </c>
      <c r="P290" s="213" t="n">
        <f aca="false">O290*H290</f>
        <v>3.186</v>
      </c>
      <c r="Q290" s="213" t="n">
        <v>0</v>
      </c>
      <c r="R290" s="213" t="n">
        <f aca="false">Q290*H290</f>
        <v>0</v>
      </c>
      <c r="S290" s="213" t="n">
        <v>0</v>
      </c>
      <c r="T290" s="214" t="n">
        <f aca="false">S290*H290</f>
        <v>0</v>
      </c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R290" s="215" t="s">
        <v>130</v>
      </c>
      <c r="AT290" s="215" t="s">
        <v>125</v>
      </c>
      <c r="AU290" s="215" t="s">
        <v>81</v>
      </c>
      <c r="AY290" s="3" t="s">
        <v>122</v>
      </c>
      <c r="BE290" s="216" t="n">
        <f aca="false">IF(N290="základní",J290,0)</f>
        <v>1609.2</v>
      </c>
      <c r="BF290" s="216" t="n">
        <f aca="false">IF(N290="snížená",J290,0)</f>
        <v>0</v>
      </c>
      <c r="BG290" s="216" t="n">
        <f aca="false">IF(N290="zákl. přenesená",J290,0)</f>
        <v>0</v>
      </c>
      <c r="BH290" s="216" t="n">
        <f aca="false">IF(N290="sníž. přenesená",J290,0)</f>
        <v>0</v>
      </c>
      <c r="BI290" s="216" t="n">
        <f aca="false">IF(N290="nulová",J290,0)</f>
        <v>0</v>
      </c>
      <c r="BJ290" s="3" t="s">
        <v>79</v>
      </c>
      <c r="BK290" s="216" t="n">
        <f aca="false">ROUND(I290*H290,2)</f>
        <v>1609.2</v>
      </c>
      <c r="BL290" s="3" t="s">
        <v>130</v>
      </c>
      <c r="BM290" s="215" t="s">
        <v>633</v>
      </c>
    </row>
    <row r="291" s="26" customFormat="true" ht="12.8" hidden="false" customHeight="false" outlineLevel="0" collapsed="false">
      <c r="A291" s="19"/>
      <c r="B291" s="20"/>
      <c r="C291" s="21"/>
      <c r="D291" s="217" t="s">
        <v>132</v>
      </c>
      <c r="E291" s="21"/>
      <c r="F291" s="218" t="s">
        <v>634</v>
      </c>
      <c r="G291" s="21"/>
      <c r="H291" s="21"/>
      <c r="I291" s="21"/>
      <c r="J291" s="21"/>
      <c r="K291" s="21"/>
      <c r="L291" s="25"/>
      <c r="M291" s="219"/>
      <c r="N291" s="220"/>
      <c r="O291" s="69"/>
      <c r="P291" s="69"/>
      <c r="Q291" s="69"/>
      <c r="R291" s="69"/>
      <c r="S291" s="69"/>
      <c r="T291" s="70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T291" s="3" t="s">
        <v>132</v>
      </c>
      <c r="AU291" s="3" t="s">
        <v>81</v>
      </c>
    </row>
    <row r="292" s="234" customFormat="true" ht="12.8" hidden="false" customHeight="false" outlineLevel="0" collapsed="false">
      <c r="B292" s="235"/>
      <c r="C292" s="236"/>
      <c r="D292" s="217" t="s">
        <v>424</v>
      </c>
      <c r="E292" s="237"/>
      <c r="F292" s="238" t="s">
        <v>628</v>
      </c>
      <c r="G292" s="236"/>
      <c r="H292" s="237"/>
      <c r="I292" s="236"/>
      <c r="J292" s="236"/>
      <c r="K292" s="236"/>
      <c r="L292" s="239"/>
      <c r="M292" s="240"/>
      <c r="N292" s="241"/>
      <c r="O292" s="241"/>
      <c r="P292" s="241"/>
      <c r="Q292" s="241"/>
      <c r="R292" s="241"/>
      <c r="S292" s="241"/>
      <c r="T292" s="242"/>
      <c r="AT292" s="243" t="s">
        <v>424</v>
      </c>
      <c r="AU292" s="243" t="s">
        <v>81</v>
      </c>
      <c r="AV292" s="234" t="s">
        <v>79</v>
      </c>
      <c r="AW292" s="234" t="s">
        <v>28</v>
      </c>
      <c r="AX292" s="234" t="s">
        <v>71</v>
      </c>
      <c r="AY292" s="243" t="s">
        <v>122</v>
      </c>
    </row>
    <row r="293" s="244" customFormat="true" ht="12.8" hidden="false" customHeight="false" outlineLevel="0" collapsed="false">
      <c r="B293" s="245"/>
      <c r="C293" s="246"/>
      <c r="D293" s="217" t="s">
        <v>424</v>
      </c>
      <c r="E293" s="247"/>
      <c r="F293" s="248" t="s">
        <v>623</v>
      </c>
      <c r="G293" s="246"/>
      <c r="H293" s="249" t="n">
        <v>54</v>
      </c>
      <c r="I293" s="246"/>
      <c r="J293" s="246"/>
      <c r="K293" s="246"/>
      <c r="L293" s="250"/>
      <c r="M293" s="251"/>
      <c r="N293" s="252"/>
      <c r="O293" s="252"/>
      <c r="P293" s="252"/>
      <c r="Q293" s="252"/>
      <c r="R293" s="252"/>
      <c r="S293" s="252"/>
      <c r="T293" s="253"/>
      <c r="AT293" s="254" t="s">
        <v>424</v>
      </c>
      <c r="AU293" s="254" t="s">
        <v>81</v>
      </c>
      <c r="AV293" s="244" t="s">
        <v>81</v>
      </c>
      <c r="AW293" s="244" t="s">
        <v>28</v>
      </c>
      <c r="AX293" s="244" t="s">
        <v>79</v>
      </c>
      <c r="AY293" s="254" t="s">
        <v>122</v>
      </c>
    </row>
    <row r="294" s="26" customFormat="true" ht="21.75" hidden="false" customHeight="true" outlineLevel="0" collapsed="false">
      <c r="A294" s="19"/>
      <c r="B294" s="20"/>
      <c r="C294" s="205" t="s">
        <v>635</v>
      </c>
      <c r="D294" s="205" t="s">
        <v>125</v>
      </c>
      <c r="E294" s="206" t="s">
        <v>636</v>
      </c>
      <c r="F294" s="207" t="s">
        <v>637</v>
      </c>
      <c r="G294" s="208" t="s">
        <v>166</v>
      </c>
      <c r="H294" s="209" t="n">
        <v>1.455</v>
      </c>
      <c r="I294" s="210" t="n">
        <v>651</v>
      </c>
      <c r="J294" s="210" t="n">
        <f aca="false">ROUND(I294*H294,2)</f>
        <v>947.21</v>
      </c>
      <c r="K294" s="207" t="s">
        <v>129</v>
      </c>
      <c r="L294" s="25"/>
      <c r="M294" s="211"/>
      <c r="N294" s="212" t="s">
        <v>36</v>
      </c>
      <c r="O294" s="213" t="n">
        <v>1.523</v>
      </c>
      <c r="P294" s="213" t="n">
        <f aca="false">O294*H294</f>
        <v>2.215965</v>
      </c>
      <c r="Q294" s="213" t="n">
        <v>0</v>
      </c>
      <c r="R294" s="213" t="n">
        <f aca="false">Q294*H294</f>
        <v>0</v>
      </c>
      <c r="S294" s="213" t="n">
        <v>0</v>
      </c>
      <c r="T294" s="214" t="n">
        <f aca="false">S294*H294</f>
        <v>0</v>
      </c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R294" s="215" t="s">
        <v>130</v>
      </c>
      <c r="AT294" s="215" t="s">
        <v>125</v>
      </c>
      <c r="AU294" s="215" t="s">
        <v>81</v>
      </c>
      <c r="AY294" s="3" t="s">
        <v>122</v>
      </c>
      <c r="BE294" s="216" t="n">
        <f aca="false">IF(N294="základní",J294,0)</f>
        <v>947.21</v>
      </c>
      <c r="BF294" s="216" t="n">
        <f aca="false">IF(N294="snížená",J294,0)</f>
        <v>0</v>
      </c>
      <c r="BG294" s="216" t="n">
        <f aca="false">IF(N294="zákl. přenesená",J294,0)</f>
        <v>0</v>
      </c>
      <c r="BH294" s="216" t="n">
        <f aca="false">IF(N294="sníž. přenesená",J294,0)</f>
        <v>0</v>
      </c>
      <c r="BI294" s="216" t="n">
        <f aca="false">IF(N294="nulová",J294,0)</f>
        <v>0</v>
      </c>
      <c r="BJ294" s="3" t="s">
        <v>79</v>
      </c>
      <c r="BK294" s="216" t="n">
        <f aca="false">ROUND(I294*H294,2)</f>
        <v>947.21</v>
      </c>
      <c r="BL294" s="3" t="s">
        <v>130</v>
      </c>
      <c r="BM294" s="215" t="s">
        <v>638</v>
      </c>
    </row>
    <row r="295" s="26" customFormat="true" ht="12.8" hidden="false" customHeight="false" outlineLevel="0" collapsed="false">
      <c r="A295" s="19"/>
      <c r="B295" s="20"/>
      <c r="C295" s="21"/>
      <c r="D295" s="217" t="s">
        <v>132</v>
      </c>
      <c r="E295" s="21"/>
      <c r="F295" s="218" t="s">
        <v>639</v>
      </c>
      <c r="G295" s="21"/>
      <c r="H295" s="21"/>
      <c r="I295" s="21"/>
      <c r="J295" s="21"/>
      <c r="K295" s="21"/>
      <c r="L295" s="25"/>
      <c r="M295" s="219"/>
      <c r="N295" s="220"/>
      <c r="O295" s="69"/>
      <c r="P295" s="69"/>
      <c r="Q295" s="69"/>
      <c r="R295" s="69"/>
      <c r="S295" s="69"/>
      <c r="T295" s="70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T295" s="3" t="s">
        <v>132</v>
      </c>
      <c r="AU295" s="3" t="s">
        <v>81</v>
      </c>
    </row>
    <row r="296" s="26" customFormat="true" ht="21.75" hidden="false" customHeight="true" outlineLevel="0" collapsed="false">
      <c r="A296" s="19"/>
      <c r="B296" s="20"/>
      <c r="C296" s="205" t="s">
        <v>640</v>
      </c>
      <c r="D296" s="205" t="s">
        <v>125</v>
      </c>
      <c r="E296" s="206" t="s">
        <v>641</v>
      </c>
      <c r="F296" s="207" t="s">
        <v>642</v>
      </c>
      <c r="G296" s="208" t="s">
        <v>166</v>
      </c>
      <c r="H296" s="209" t="n">
        <v>1.455</v>
      </c>
      <c r="I296" s="210" t="n">
        <v>487</v>
      </c>
      <c r="J296" s="210" t="n">
        <f aca="false">ROUND(I296*H296,2)</f>
        <v>708.59</v>
      </c>
      <c r="K296" s="207" t="s">
        <v>129</v>
      </c>
      <c r="L296" s="25"/>
      <c r="M296" s="211"/>
      <c r="N296" s="212" t="s">
        <v>36</v>
      </c>
      <c r="O296" s="213" t="n">
        <v>1.21</v>
      </c>
      <c r="P296" s="213" t="n">
        <f aca="false">O296*H296</f>
        <v>1.76055</v>
      </c>
      <c r="Q296" s="213" t="n">
        <v>0</v>
      </c>
      <c r="R296" s="213" t="n">
        <f aca="false">Q296*H296</f>
        <v>0</v>
      </c>
      <c r="S296" s="213" t="n">
        <v>0</v>
      </c>
      <c r="T296" s="214" t="n">
        <f aca="false">S296*H296</f>
        <v>0</v>
      </c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R296" s="215" t="s">
        <v>130</v>
      </c>
      <c r="AT296" s="215" t="s">
        <v>125</v>
      </c>
      <c r="AU296" s="215" t="s">
        <v>81</v>
      </c>
      <c r="AY296" s="3" t="s">
        <v>122</v>
      </c>
      <c r="BE296" s="216" t="n">
        <f aca="false">IF(N296="základní",J296,0)</f>
        <v>708.59</v>
      </c>
      <c r="BF296" s="216" t="n">
        <f aca="false">IF(N296="snížená",J296,0)</f>
        <v>0</v>
      </c>
      <c r="BG296" s="216" t="n">
        <f aca="false">IF(N296="zákl. přenesená",J296,0)</f>
        <v>0</v>
      </c>
      <c r="BH296" s="216" t="n">
        <f aca="false">IF(N296="sníž. přenesená",J296,0)</f>
        <v>0</v>
      </c>
      <c r="BI296" s="216" t="n">
        <f aca="false">IF(N296="nulová",J296,0)</f>
        <v>0</v>
      </c>
      <c r="BJ296" s="3" t="s">
        <v>79</v>
      </c>
      <c r="BK296" s="216" t="n">
        <f aca="false">ROUND(I296*H296,2)</f>
        <v>708.59</v>
      </c>
      <c r="BL296" s="3" t="s">
        <v>130</v>
      </c>
      <c r="BM296" s="215" t="s">
        <v>643</v>
      </c>
    </row>
    <row r="297" s="26" customFormat="true" ht="12.8" hidden="false" customHeight="false" outlineLevel="0" collapsed="false">
      <c r="A297" s="19"/>
      <c r="B297" s="20"/>
      <c r="C297" s="21"/>
      <c r="D297" s="217" t="s">
        <v>132</v>
      </c>
      <c r="E297" s="21"/>
      <c r="F297" s="218" t="s">
        <v>644</v>
      </c>
      <c r="G297" s="21"/>
      <c r="H297" s="21"/>
      <c r="I297" s="21"/>
      <c r="J297" s="21"/>
      <c r="K297" s="21"/>
      <c r="L297" s="25"/>
      <c r="M297" s="219"/>
      <c r="N297" s="220"/>
      <c r="O297" s="69"/>
      <c r="P297" s="69"/>
      <c r="Q297" s="69"/>
      <c r="R297" s="69"/>
      <c r="S297" s="69"/>
      <c r="T297" s="70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T297" s="3" t="s">
        <v>132</v>
      </c>
      <c r="AU297" s="3" t="s">
        <v>81</v>
      </c>
    </row>
    <row r="298" s="189" customFormat="true" ht="22.8" hidden="false" customHeight="true" outlineLevel="0" collapsed="false">
      <c r="B298" s="190"/>
      <c r="C298" s="191"/>
      <c r="D298" s="192" t="s">
        <v>70</v>
      </c>
      <c r="E298" s="203" t="s">
        <v>645</v>
      </c>
      <c r="F298" s="203" t="s">
        <v>646</v>
      </c>
      <c r="G298" s="191"/>
      <c r="H298" s="191"/>
      <c r="I298" s="191"/>
      <c r="J298" s="204" t="n">
        <f aca="false">BK298</f>
        <v>421858.77</v>
      </c>
      <c r="K298" s="191"/>
      <c r="L298" s="195"/>
      <c r="M298" s="196"/>
      <c r="N298" s="197"/>
      <c r="O298" s="197"/>
      <c r="P298" s="198" t="n">
        <f aca="false">SUM(P299:P371)</f>
        <v>590.415044</v>
      </c>
      <c r="Q298" s="197"/>
      <c r="R298" s="198" t="n">
        <f aca="false">SUM(R299:R371)</f>
        <v>1.1862</v>
      </c>
      <c r="S298" s="197"/>
      <c r="T298" s="199" t="n">
        <f aca="false">SUM(T299:T371)</f>
        <v>0</v>
      </c>
      <c r="AR298" s="200" t="s">
        <v>81</v>
      </c>
      <c r="AT298" s="201" t="s">
        <v>70</v>
      </c>
      <c r="AU298" s="201" t="s">
        <v>79</v>
      </c>
      <c r="AY298" s="200" t="s">
        <v>122</v>
      </c>
      <c r="BK298" s="202" t="n">
        <f aca="false">SUM(BK299:BK371)</f>
        <v>421858.77</v>
      </c>
    </row>
    <row r="299" s="26" customFormat="true" ht="21.75" hidden="false" customHeight="true" outlineLevel="0" collapsed="false">
      <c r="A299" s="19"/>
      <c r="B299" s="20"/>
      <c r="C299" s="205" t="s">
        <v>647</v>
      </c>
      <c r="D299" s="205" t="s">
        <v>125</v>
      </c>
      <c r="E299" s="206" t="s">
        <v>648</v>
      </c>
      <c r="F299" s="207" t="s">
        <v>649</v>
      </c>
      <c r="G299" s="208" t="s">
        <v>128</v>
      </c>
      <c r="H299" s="209" t="n">
        <v>4</v>
      </c>
      <c r="I299" s="210" t="n">
        <v>507</v>
      </c>
      <c r="J299" s="210" t="n">
        <f aca="false">ROUND(I299*H299,2)</f>
        <v>2028</v>
      </c>
      <c r="K299" s="207" t="s">
        <v>129</v>
      </c>
      <c r="L299" s="25"/>
      <c r="M299" s="211"/>
      <c r="N299" s="212" t="s">
        <v>36</v>
      </c>
      <c r="O299" s="213" t="n">
        <v>0.668</v>
      </c>
      <c r="P299" s="213" t="n">
        <f aca="false">O299*H299</f>
        <v>2.672</v>
      </c>
      <c r="Q299" s="213" t="n">
        <v>0.00309</v>
      </c>
      <c r="R299" s="213" t="n">
        <f aca="false">Q299*H299</f>
        <v>0.01236</v>
      </c>
      <c r="S299" s="213" t="n">
        <v>0</v>
      </c>
      <c r="T299" s="214" t="n">
        <f aca="false">S299*H299</f>
        <v>0</v>
      </c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R299" s="215" t="s">
        <v>130</v>
      </c>
      <c r="AT299" s="215" t="s">
        <v>125</v>
      </c>
      <c r="AU299" s="215" t="s">
        <v>81</v>
      </c>
      <c r="AY299" s="3" t="s">
        <v>122</v>
      </c>
      <c r="BE299" s="216" t="n">
        <f aca="false">IF(N299="základní",J299,0)</f>
        <v>2028</v>
      </c>
      <c r="BF299" s="216" t="n">
        <f aca="false">IF(N299="snížená",J299,0)</f>
        <v>0</v>
      </c>
      <c r="BG299" s="216" t="n">
        <f aca="false">IF(N299="zákl. přenesená",J299,0)</f>
        <v>0</v>
      </c>
      <c r="BH299" s="216" t="n">
        <f aca="false">IF(N299="sníž. přenesená",J299,0)</f>
        <v>0</v>
      </c>
      <c r="BI299" s="216" t="n">
        <f aca="false">IF(N299="nulová",J299,0)</f>
        <v>0</v>
      </c>
      <c r="BJ299" s="3" t="s">
        <v>79</v>
      </c>
      <c r="BK299" s="216" t="n">
        <f aca="false">ROUND(I299*H299,2)</f>
        <v>2028</v>
      </c>
      <c r="BL299" s="3" t="s">
        <v>130</v>
      </c>
      <c r="BM299" s="215" t="s">
        <v>650</v>
      </c>
    </row>
    <row r="300" s="26" customFormat="true" ht="12.8" hidden="false" customHeight="false" outlineLevel="0" collapsed="false">
      <c r="A300" s="19"/>
      <c r="B300" s="20"/>
      <c r="C300" s="21"/>
      <c r="D300" s="217" t="s">
        <v>132</v>
      </c>
      <c r="E300" s="21"/>
      <c r="F300" s="218" t="s">
        <v>651</v>
      </c>
      <c r="G300" s="21"/>
      <c r="H300" s="21"/>
      <c r="I300" s="21"/>
      <c r="J300" s="21"/>
      <c r="K300" s="21"/>
      <c r="L300" s="25"/>
      <c r="M300" s="219"/>
      <c r="N300" s="220"/>
      <c r="O300" s="69"/>
      <c r="P300" s="69"/>
      <c r="Q300" s="69"/>
      <c r="R300" s="69"/>
      <c r="S300" s="69"/>
      <c r="T300" s="70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T300" s="3" t="s">
        <v>132</v>
      </c>
      <c r="AU300" s="3" t="s">
        <v>81</v>
      </c>
    </row>
    <row r="301" s="26" customFormat="true" ht="21.75" hidden="false" customHeight="true" outlineLevel="0" collapsed="false">
      <c r="A301" s="19"/>
      <c r="B301" s="20"/>
      <c r="C301" s="205" t="s">
        <v>652</v>
      </c>
      <c r="D301" s="205" t="s">
        <v>125</v>
      </c>
      <c r="E301" s="206" t="s">
        <v>653</v>
      </c>
      <c r="F301" s="207" t="s">
        <v>654</v>
      </c>
      <c r="G301" s="208" t="s">
        <v>128</v>
      </c>
      <c r="H301" s="209" t="n">
        <v>12</v>
      </c>
      <c r="I301" s="210" t="n">
        <v>532</v>
      </c>
      <c r="J301" s="210" t="n">
        <f aca="false">ROUND(I301*H301,2)</f>
        <v>6384</v>
      </c>
      <c r="K301" s="207" t="s">
        <v>129</v>
      </c>
      <c r="L301" s="25"/>
      <c r="M301" s="211"/>
      <c r="N301" s="212" t="s">
        <v>36</v>
      </c>
      <c r="O301" s="213" t="n">
        <v>0.572</v>
      </c>
      <c r="P301" s="213" t="n">
        <f aca="false">O301*H301</f>
        <v>6.864</v>
      </c>
      <c r="Q301" s="213" t="n">
        <v>0.00451</v>
      </c>
      <c r="R301" s="213" t="n">
        <f aca="false">Q301*H301</f>
        <v>0.05412</v>
      </c>
      <c r="S301" s="213" t="n">
        <v>0</v>
      </c>
      <c r="T301" s="214" t="n">
        <f aca="false">S301*H301</f>
        <v>0</v>
      </c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R301" s="215" t="s">
        <v>130</v>
      </c>
      <c r="AT301" s="215" t="s">
        <v>125</v>
      </c>
      <c r="AU301" s="215" t="s">
        <v>81</v>
      </c>
      <c r="AY301" s="3" t="s">
        <v>122</v>
      </c>
      <c r="BE301" s="216" t="n">
        <f aca="false">IF(N301="základní",J301,0)</f>
        <v>6384</v>
      </c>
      <c r="BF301" s="216" t="n">
        <f aca="false">IF(N301="snížená",J301,0)</f>
        <v>0</v>
      </c>
      <c r="BG301" s="216" t="n">
        <f aca="false">IF(N301="zákl. přenesená",J301,0)</f>
        <v>0</v>
      </c>
      <c r="BH301" s="216" t="n">
        <f aca="false">IF(N301="sníž. přenesená",J301,0)</f>
        <v>0</v>
      </c>
      <c r="BI301" s="216" t="n">
        <f aca="false">IF(N301="nulová",J301,0)</f>
        <v>0</v>
      </c>
      <c r="BJ301" s="3" t="s">
        <v>79</v>
      </c>
      <c r="BK301" s="216" t="n">
        <f aca="false">ROUND(I301*H301,2)</f>
        <v>6384</v>
      </c>
      <c r="BL301" s="3" t="s">
        <v>130</v>
      </c>
      <c r="BM301" s="215" t="s">
        <v>655</v>
      </c>
    </row>
    <row r="302" s="26" customFormat="true" ht="12.8" hidden="false" customHeight="false" outlineLevel="0" collapsed="false">
      <c r="A302" s="19"/>
      <c r="B302" s="20"/>
      <c r="C302" s="21"/>
      <c r="D302" s="217" t="s">
        <v>132</v>
      </c>
      <c r="E302" s="21"/>
      <c r="F302" s="218" t="s">
        <v>656</v>
      </c>
      <c r="G302" s="21"/>
      <c r="H302" s="21"/>
      <c r="I302" s="21"/>
      <c r="J302" s="21"/>
      <c r="K302" s="21"/>
      <c r="L302" s="25"/>
      <c r="M302" s="219"/>
      <c r="N302" s="220"/>
      <c r="O302" s="69"/>
      <c r="P302" s="69"/>
      <c r="Q302" s="69"/>
      <c r="R302" s="69"/>
      <c r="S302" s="69"/>
      <c r="T302" s="70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T302" s="3" t="s">
        <v>132</v>
      </c>
      <c r="AU302" s="3" t="s">
        <v>81</v>
      </c>
    </row>
    <row r="303" s="26" customFormat="true" ht="21.75" hidden="false" customHeight="true" outlineLevel="0" collapsed="false">
      <c r="A303" s="19"/>
      <c r="B303" s="20"/>
      <c r="C303" s="205" t="s">
        <v>657</v>
      </c>
      <c r="D303" s="205" t="s">
        <v>125</v>
      </c>
      <c r="E303" s="206" t="s">
        <v>658</v>
      </c>
      <c r="F303" s="207" t="s">
        <v>659</v>
      </c>
      <c r="G303" s="208" t="s">
        <v>231</v>
      </c>
      <c r="H303" s="209" t="n">
        <v>2</v>
      </c>
      <c r="I303" s="210" t="n">
        <v>141</v>
      </c>
      <c r="J303" s="210" t="n">
        <f aca="false">ROUND(I303*H303,2)</f>
        <v>282</v>
      </c>
      <c r="K303" s="207" t="s">
        <v>129</v>
      </c>
      <c r="L303" s="25"/>
      <c r="M303" s="211"/>
      <c r="N303" s="212" t="s">
        <v>36</v>
      </c>
      <c r="O303" s="213" t="n">
        <v>0.28</v>
      </c>
      <c r="P303" s="213" t="n">
        <f aca="false">O303*H303</f>
        <v>0.56</v>
      </c>
      <c r="Q303" s="213" t="n">
        <v>5E-005</v>
      </c>
      <c r="R303" s="213" t="n">
        <f aca="false">Q303*H303</f>
        <v>0.0001</v>
      </c>
      <c r="S303" s="213" t="n">
        <v>0</v>
      </c>
      <c r="T303" s="214" t="n">
        <f aca="false">S303*H303</f>
        <v>0</v>
      </c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R303" s="215" t="s">
        <v>130</v>
      </c>
      <c r="AT303" s="215" t="s">
        <v>125</v>
      </c>
      <c r="AU303" s="215" t="s">
        <v>81</v>
      </c>
      <c r="AY303" s="3" t="s">
        <v>122</v>
      </c>
      <c r="BE303" s="216" t="n">
        <f aca="false">IF(N303="základní",J303,0)</f>
        <v>282</v>
      </c>
      <c r="BF303" s="216" t="n">
        <f aca="false">IF(N303="snížená",J303,0)</f>
        <v>0</v>
      </c>
      <c r="BG303" s="216" t="n">
        <f aca="false">IF(N303="zákl. přenesená",J303,0)</f>
        <v>0</v>
      </c>
      <c r="BH303" s="216" t="n">
        <f aca="false">IF(N303="sníž. přenesená",J303,0)</f>
        <v>0</v>
      </c>
      <c r="BI303" s="216" t="n">
        <f aca="false">IF(N303="nulová",J303,0)</f>
        <v>0</v>
      </c>
      <c r="BJ303" s="3" t="s">
        <v>79</v>
      </c>
      <c r="BK303" s="216" t="n">
        <f aca="false">ROUND(I303*H303,2)</f>
        <v>282</v>
      </c>
      <c r="BL303" s="3" t="s">
        <v>130</v>
      </c>
      <c r="BM303" s="215" t="s">
        <v>660</v>
      </c>
    </row>
    <row r="304" s="26" customFormat="true" ht="12.8" hidden="false" customHeight="false" outlineLevel="0" collapsed="false">
      <c r="A304" s="19"/>
      <c r="B304" s="20"/>
      <c r="C304" s="21"/>
      <c r="D304" s="217" t="s">
        <v>132</v>
      </c>
      <c r="E304" s="21"/>
      <c r="F304" s="218" t="s">
        <v>661</v>
      </c>
      <c r="G304" s="21"/>
      <c r="H304" s="21"/>
      <c r="I304" s="21"/>
      <c r="J304" s="21"/>
      <c r="K304" s="21"/>
      <c r="L304" s="25"/>
      <c r="M304" s="219"/>
      <c r="N304" s="220"/>
      <c r="O304" s="69"/>
      <c r="P304" s="69"/>
      <c r="Q304" s="69"/>
      <c r="R304" s="69"/>
      <c r="S304" s="69"/>
      <c r="T304" s="70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T304" s="3" t="s">
        <v>132</v>
      </c>
      <c r="AU304" s="3" t="s">
        <v>81</v>
      </c>
    </row>
    <row r="305" s="26" customFormat="true" ht="16.5" hidden="false" customHeight="true" outlineLevel="0" collapsed="false">
      <c r="A305" s="19"/>
      <c r="B305" s="20"/>
      <c r="C305" s="221" t="s">
        <v>662</v>
      </c>
      <c r="D305" s="221" t="s">
        <v>134</v>
      </c>
      <c r="E305" s="222" t="s">
        <v>663</v>
      </c>
      <c r="F305" s="223" t="s">
        <v>664</v>
      </c>
      <c r="G305" s="224" t="s">
        <v>231</v>
      </c>
      <c r="H305" s="225" t="n">
        <v>2</v>
      </c>
      <c r="I305" s="226" t="n">
        <v>20.4</v>
      </c>
      <c r="J305" s="226" t="n">
        <f aca="false">ROUND(I305*H305,2)</f>
        <v>40.8</v>
      </c>
      <c r="K305" s="223" t="s">
        <v>129</v>
      </c>
      <c r="L305" s="227"/>
      <c r="M305" s="228"/>
      <c r="N305" s="229" t="s">
        <v>36</v>
      </c>
      <c r="O305" s="213" t="n">
        <v>0</v>
      </c>
      <c r="P305" s="213" t="n">
        <f aca="false">O305*H305</f>
        <v>0</v>
      </c>
      <c r="Q305" s="213" t="n">
        <v>7E-005</v>
      </c>
      <c r="R305" s="213" t="n">
        <f aca="false">Q305*H305</f>
        <v>0.00014</v>
      </c>
      <c r="S305" s="213" t="n">
        <v>0</v>
      </c>
      <c r="T305" s="214" t="n">
        <f aca="false">S305*H305</f>
        <v>0</v>
      </c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R305" s="215" t="s">
        <v>137</v>
      </c>
      <c r="AT305" s="215" t="s">
        <v>134</v>
      </c>
      <c r="AU305" s="215" t="s">
        <v>81</v>
      </c>
      <c r="AY305" s="3" t="s">
        <v>122</v>
      </c>
      <c r="BE305" s="216" t="n">
        <f aca="false">IF(N305="základní",J305,0)</f>
        <v>40.8</v>
      </c>
      <c r="BF305" s="216" t="n">
        <f aca="false">IF(N305="snížená",J305,0)</f>
        <v>0</v>
      </c>
      <c r="BG305" s="216" t="n">
        <f aca="false">IF(N305="zákl. přenesená",J305,0)</f>
        <v>0</v>
      </c>
      <c r="BH305" s="216" t="n">
        <f aca="false">IF(N305="sníž. přenesená",J305,0)</f>
        <v>0</v>
      </c>
      <c r="BI305" s="216" t="n">
        <f aca="false">IF(N305="nulová",J305,0)</f>
        <v>0</v>
      </c>
      <c r="BJ305" s="3" t="s">
        <v>79</v>
      </c>
      <c r="BK305" s="216" t="n">
        <f aca="false">ROUND(I305*H305,2)</f>
        <v>40.8</v>
      </c>
      <c r="BL305" s="3" t="s">
        <v>130</v>
      </c>
      <c r="BM305" s="215" t="s">
        <v>665</v>
      </c>
    </row>
    <row r="306" s="26" customFormat="true" ht="12.8" hidden="false" customHeight="false" outlineLevel="0" collapsed="false">
      <c r="A306" s="19"/>
      <c r="B306" s="20"/>
      <c r="C306" s="21"/>
      <c r="D306" s="217" t="s">
        <v>132</v>
      </c>
      <c r="E306" s="21"/>
      <c r="F306" s="218" t="s">
        <v>664</v>
      </c>
      <c r="G306" s="21"/>
      <c r="H306" s="21"/>
      <c r="I306" s="21"/>
      <c r="J306" s="21"/>
      <c r="K306" s="21"/>
      <c r="L306" s="25"/>
      <c r="M306" s="219"/>
      <c r="N306" s="220"/>
      <c r="O306" s="69"/>
      <c r="P306" s="69"/>
      <c r="Q306" s="69"/>
      <c r="R306" s="69"/>
      <c r="S306" s="69"/>
      <c r="T306" s="70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T306" s="3" t="s">
        <v>132</v>
      </c>
      <c r="AU306" s="3" t="s">
        <v>81</v>
      </c>
    </row>
    <row r="307" s="26" customFormat="true" ht="21.75" hidden="false" customHeight="true" outlineLevel="0" collapsed="false">
      <c r="A307" s="19"/>
      <c r="B307" s="20"/>
      <c r="C307" s="205" t="s">
        <v>666</v>
      </c>
      <c r="D307" s="205" t="s">
        <v>125</v>
      </c>
      <c r="E307" s="206" t="s">
        <v>667</v>
      </c>
      <c r="F307" s="207" t="s">
        <v>668</v>
      </c>
      <c r="G307" s="208" t="s">
        <v>128</v>
      </c>
      <c r="H307" s="209" t="n">
        <v>276</v>
      </c>
      <c r="I307" s="210" t="n">
        <v>305</v>
      </c>
      <c r="J307" s="210" t="n">
        <f aca="false">ROUND(I307*H307,2)</f>
        <v>84180</v>
      </c>
      <c r="K307" s="207" t="s">
        <v>129</v>
      </c>
      <c r="L307" s="25"/>
      <c r="M307" s="211"/>
      <c r="N307" s="212" t="s">
        <v>36</v>
      </c>
      <c r="O307" s="213" t="n">
        <v>0.529</v>
      </c>
      <c r="P307" s="213" t="n">
        <f aca="false">O307*H307</f>
        <v>146.004</v>
      </c>
      <c r="Q307" s="213" t="n">
        <v>0.00098</v>
      </c>
      <c r="R307" s="213" t="n">
        <f aca="false">Q307*H307</f>
        <v>0.27048</v>
      </c>
      <c r="S307" s="213" t="n">
        <v>0</v>
      </c>
      <c r="T307" s="214" t="n">
        <f aca="false">S307*H307</f>
        <v>0</v>
      </c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R307" s="215" t="s">
        <v>130</v>
      </c>
      <c r="AT307" s="215" t="s">
        <v>125</v>
      </c>
      <c r="AU307" s="215" t="s">
        <v>81</v>
      </c>
      <c r="AY307" s="3" t="s">
        <v>122</v>
      </c>
      <c r="BE307" s="216" t="n">
        <f aca="false">IF(N307="základní",J307,0)</f>
        <v>84180</v>
      </c>
      <c r="BF307" s="216" t="n">
        <f aca="false">IF(N307="snížená",J307,0)</f>
        <v>0</v>
      </c>
      <c r="BG307" s="216" t="n">
        <f aca="false">IF(N307="zákl. přenesená",J307,0)</f>
        <v>0</v>
      </c>
      <c r="BH307" s="216" t="n">
        <f aca="false">IF(N307="sníž. přenesená",J307,0)</f>
        <v>0</v>
      </c>
      <c r="BI307" s="216" t="n">
        <f aca="false">IF(N307="nulová",J307,0)</f>
        <v>0</v>
      </c>
      <c r="BJ307" s="3" t="s">
        <v>79</v>
      </c>
      <c r="BK307" s="216" t="n">
        <f aca="false">ROUND(I307*H307,2)</f>
        <v>84180</v>
      </c>
      <c r="BL307" s="3" t="s">
        <v>130</v>
      </c>
      <c r="BM307" s="215" t="s">
        <v>669</v>
      </c>
    </row>
    <row r="308" s="26" customFormat="true" ht="12.8" hidden="false" customHeight="false" outlineLevel="0" collapsed="false">
      <c r="A308" s="19"/>
      <c r="B308" s="20"/>
      <c r="C308" s="21"/>
      <c r="D308" s="217" t="s">
        <v>132</v>
      </c>
      <c r="E308" s="21"/>
      <c r="F308" s="218" t="s">
        <v>670</v>
      </c>
      <c r="G308" s="21"/>
      <c r="H308" s="21"/>
      <c r="I308" s="21"/>
      <c r="J308" s="21"/>
      <c r="K308" s="21"/>
      <c r="L308" s="25"/>
      <c r="M308" s="219"/>
      <c r="N308" s="220"/>
      <c r="O308" s="69"/>
      <c r="P308" s="69"/>
      <c r="Q308" s="69"/>
      <c r="R308" s="69"/>
      <c r="S308" s="69"/>
      <c r="T308" s="70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T308" s="3" t="s">
        <v>132</v>
      </c>
      <c r="AU308" s="3" t="s">
        <v>81</v>
      </c>
    </row>
    <row r="309" s="234" customFormat="true" ht="12.8" hidden="false" customHeight="false" outlineLevel="0" collapsed="false">
      <c r="B309" s="235"/>
      <c r="C309" s="236"/>
      <c r="D309" s="217" t="s">
        <v>424</v>
      </c>
      <c r="E309" s="237"/>
      <c r="F309" s="238" t="s">
        <v>671</v>
      </c>
      <c r="G309" s="236"/>
      <c r="H309" s="237"/>
      <c r="I309" s="236"/>
      <c r="J309" s="236"/>
      <c r="K309" s="236"/>
      <c r="L309" s="239"/>
      <c r="M309" s="240"/>
      <c r="N309" s="241"/>
      <c r="O309" s="241"/>
      <c r="P309" s="241"/>
      <c r="Q309" s="241"/>
      <c r="R309" s="241"/>
      <c r="S309" s="241"/>
      <c r="T309" s="242"/>
      <c r="AT309" s="243" t="s">
        <v>424</v>
      </c>
      <c r="AU309" s="243" t="s">
        <v>81</v>
      </c>
      <c r="AV309" s="234" t="s">
        <v>79</v>
      </c>
      <c r="AW309" s="234" t="s">
        <v>28</v>
      </c>
      <c r="AX309" s="234" t="s">
        <v>71</v>
      </c>
      <c r="AY309" s="243" t="s">
        <v>122</v>
      </c>
    </row>
    <row r="310" s="244" customFormat="true" ht="12.8" hidden="false" customHeight="false" outlineLevel="0" collapsed="false">
      <c r="B310" s="245"/>
      <c r="C310" s="246"/>
      <c r="D310" s="217" t="s">
        <v>424</v>
      </c>
      <c r="E310" s="247"/>
      <c r="F310" s="248" t="s">
        <v>672</v>
      </c>
      <c r="G310" s="246"/>
      <c r="H310" s="249" t="n">
        <v>147</v>
      </c>
      <c r="I310" s="246"/>
      <c r="J310" s="246"/>
      <c r="K310" s="246"/>
      <c r="L310" s="250"/>
      <c r="M310" s="251"/>
      <c r="N310" s="252"/>
      <c r="O310" s="252"/>
      <c r="P310" s="252"/>
      <c r="Q310" s="252"/>
      <c r="R310" s="252"/>
      <c r="S310" s="252"/>
      <c r="T310" s="253"/>
      <c r="AT310" s="254" t="s">
        <v>424</v>
      </c>
      <c r="AU310" s="254" t="s">
        <v>81</v>
      </c>
      <c r="AV310" s="244" t="s">
        <v>81</v>
      </c>
      <c r="AW310" s="244" t="s">
        <v>28</v>
      </c>
      <c r="AX310" s="244" t="s">
        <v>71</v>
      </c>
      <c r="AY310" s="254" t="s">
        <v>122</v>
      </c>
    </row>
    <row r="311" s="234" customFormat="true" ht="12.8" hidden="false" customHeight="false" outlineLevel="0" collapsed="false">
      <c r="B311" s="235"/>
      <c r="C311" s="236"/>
      <c r="D311" s="217" t="s">
        <v>424</v>
      </c>
      <c r="E311" s="237"/>
      <c r="F311" s="238" t="s">
        <v>673</v>
      </c>
      <c r="G311" s="236"/>
      <c r="H311" s="237"/>
      <c r="I311" s="236"/>
      <c r="J311" s="236"/>
      <c r="K311" s="236"/>
      <c r="L311" s="239"/>
      <c r="M311" s="240"/>
      <c r="N311" s="241"/>
      <c r="O311" s="241"/>
      <c r="P311" s="241"/>
      <c r="Q311" s="241"/>
      <c r="R311" s="241"/>
      <c r="S311" s="241"/>
      <c r="T311" s="242"/>
      <c r="AT311" s="243" t="s">
        <v>424</v>
      </c>
      <c r="AU311" s="243" t="s">
        <v>81</v>
      </c>
      <c r="AV311" s="234" t="s">
        <v>79</v>
      </c>
      <c r="AW311" s="234" t="s">
        <v>28</v>
      </c>
      <c r="AX311" s="234" t="s">
        <v>71</v>
      </c>
      <c r="AY311" s="243" t="s">
        <v>122</v>
      </c>
    </row>
    <row r="312" s="244" customFormat="true" ht="12.8" hidden="false" customHeight="false" outlineLevel="0" collapsed="false">
      <c r="B312" s="245"/>
      <c r="C312" s="246"/>
      <c r="D312" s="217" t="s">
        <v>424</v>
      </c>
      <c r="E312" s="247"/>
      <c r="F312" s="248" t="s">
        <v>674</v>
      </c>
      <c r="G312" s="246"/>
      <c r="H312" s="249" t="n">
        <v>129</v>
      </c>
      <c r="I312" s="246"/>
      <c r="J312" s="246"/>
      <c r="K312" s="246"/>
      <c r="L312" s="250"/>
      <c r="M312" s="251"/>
      <c r="N312" s="252"/>
      <c r="O312" s="252"/>
      <c r="P312" s="252"/>
      <c r="Q312" s="252"/>
      <c r="R312" s="252"/>
      <c r="S312" s="252"/>
      <c r="T312" s="253"/>
      <c r="AT312" s="254" t="s">
        <v>424</v>
      </c>
      <c r="AU312" s="254" t="s">
        <v>81</v>
      </c>
      <c r="AV312" s="244" t="s">
        <v>81</v>
      </c>
      <c r="AW312" s="244" t="s">
        <v>28</v>
      </c>
      <c r="AX312" s="244" t="s">
        <v>71</v>
      </c>
      <c r="AY312" s="254" t="s">
        <v>122</v>
      </c>
    </row>
    <row r="313" s="255" customFormat="true" ht="12.8" hidden="false" customHeight="false" outlineLevel="0" collapsed="false">
      <c r="B313" s="256"/>
      <c r="C313" s="257"/>
      <c r="D313" s="217" t="s">
        <v>424</v>
      </c>
      <c r="E313" s="258"/>
      <c r="F313" s="259" t="s">
        <v>435</v>
      </c>
      <c r="G313" s="257"/>
      <c r="H313" s="260" t="n">
        <v>276</v>
      </c>
      <c r="I313" s="257"/>
      <c r="J313" s="257"/>
      <c r="K313" s="257"/>
      <c r="L313" s="261"/>
      <c r="M313" s="262"/>
      <c r="N313" s="263"/>
      <c r="O313" s="263"/>
      <c r="P313" s="263"/>
      <c r="Q313" s="263"/>
      <c r="R313" s="263"/>
      <c r="S313" s="263"/>
      <c r="T313" s="264"/>
      <c r="AT313" s="265" t="s">
        <v>424</v>
      </c>
      <c r="AU313" s="265" t="s">
        <v>81</v>
      </c>
      <c r="AV313" s="255" t="s">
        <v>143</v>
      </c>
      <c r="AW313" s="255" t="s">
        <v>28</v>
      </c>
      <c r="AX313" s="255" t="s">
        <v>79</v>
      </c>
      <c r="AY313" s="265" t="s">
        <v>122</v>
      </c>
    </row>
    <row r="314" s="26" customFormat="true" ht="21.75" hidden="false" customHeight="true" outlineLevel="0" collapsed="false">
      <c r="A314" s="19"/>
      <c r="B314" s="20"/>
      <c r="C314" s="205" t="s">
        <v>675</v>
      </c>
      <c r="D314" s="205" t="s">
        <v>125</v>
      </c>
      <c r="E314" s="206" t="s">
        <v>676</v>
      </c>
      <c r="F314" s="207" t="s">
        <v>677</v>
      </c>
      <c r="G314" s="208" t="s">
        <v>128</v>
      </c>
      <c r="H314" s="209" t="n">
        <v>196</v>
      </c>
      <c r="I314" s="210" t="n">
        <v>369</v>
      </c>
      <c r="J314" s="210" t="n">
        <f aca="false">ROUND(I314*H314,2)</f>
        <v>72324</v>
      </c>
      <c r="K314" s="207" t="s">
        <v>129</v>
      </c>
      <c r="L314" s="25"/>
      <c r="M314" s="211"/>
      <c r="N314" s="212" t="s">
        <v>36</v>
      </c>
      <c r="O314" s="213" t="n">
        <v>0.616</v>
      </c>
      <c r="P314" s="213" t="n">
        <f aca="false">O314*H314</f>
        <v>120.736</v>
      </c>
      <c r="Q314" s="213" t="n">
        <v>0.00126</v>
      </c>
      <c r="R314" s="213" t="n">
        <f aca="false">Q314*H314</f>
        <v>0.24696</v>
      </c>
      <c r="S314" s="213" t="n">
        <v>0</v>
      </c>
      <c r="T314" s="214" t="n">
        <f aca="false">S314*H314</f>
        <v>0</v>
      </c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R314" s="215" t="s">
        <v>130</v>
      </c>
      <c r="AT314" s="215" t="s">
        <v>125</v>
      </c>
      <c r="AU314" s="215" t="s">
        <v>81</v>
      </c>
      <c r="AY314" s="3" t="s">
        <v>122</v>
      </c>
      <c r="BE314" s="216" t="n">
        <f aca="false">IF(N314="základní",J314,0)</f>
        <v>72324</v>
      </c>
      <c r="BF314" s="216" t="n">
        <f aca="false">IF(N314="snížená",J314,0)</f>
        <v>0</v>
      </c>
      <c r="BG314" s="216" t="n">
        <f aca="false">IF(N314="zákl. přenesená",J314,0)</f>
        <v>0</v>
      </c>
      <c r="BH314" s="216" t="n">
        <f aca="false">IF(N314="sníž. přenesená",J314,0)</f>
        <v>0</v>
      </c>
      <c r="BI314" s="216" t="n">
        <f aca="false">IF(N314="nulová",J314,0)</f>
        <v>0</v>
      </c>
      <c r="BJ314" s="3" t="s">
        <v>79</v>
      </c>
      <c r="BK314" s="216" t="n">
        <f aca="false">ROUND(I314*H314,2)</f>
        <v>72324</v>
      </c>
      <c r="BL314" s="3" t="s">
        <v>130</v>
      </c>
      <c r="BM314" s="215" t="s">
        <v>678</v>
      </c>
    </row>
    <row r="315" s="26" customFormat="true" ht="12.8" hidden="false" customHeight="false" outlineLevel="0" collapsed="false">
      <c r="A315" s="19"/>
      <c r="B315" s="20"/>
      <c r="C315" s="21"/>
      <c r="D315" s="217" t="s">
        <v>132</v>
      </c>
      <c r="E315" s="21"/>
      <c r="F315" s="218" t="s">
        <v>679</v>
      </c>
      <c r="G315" s="21"/>
      <c r="H315" s="21"/>
      <c r="I315" s="21"/>
      <c r="J315" s="21"/>
      <c r="K315" s="21"/>
      <c r="L315" s="25"/>
      <c r="M315" s="219"/>
      <c r="N315" s="220"/>
      <c r="O315" s="69"/>
      <c r="P315" s="69"/>
      <c r="Q315" s="69"/>
      <c r="R315" s="69"/>
      <c r="S315" s="69"/>
      <c r="T315" s="70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T315" s="3" t="s">
        <v>132</v>
      </c>
      <c r="AU315" s="3" t="s">
        <v>81</v>
      </c>
    </row>
    <row r="316" s="234" customFormat="true" ht="12.8" hidden="false" customHeight="false" outlineLevel="0" collapsed="false">
      <c r="B316" s="235"/>
      <c r="C316" s="236"/>
      <c r="D316" s="217" t="s">
        <v>424</v>
      </c>
      <c r="E316" s="237"/>
      <c r="F316" s="238" t="s">
        <v>671</v>
      </c>
      <c r="G316" s="236"/>
      <c r="H316" s="237"/>
      <c r="I316" s="236"/>
      <c r="J316" s="236"/>
      <c r="K316" s="236"/>
      <c r="L316" s="239"/>
      <c r="M316" s="240"/>
      <c r="N316" s="241"/>
      <c r="O316" s="241"/>
      <c r="P316" s="241"/>
      <c r="Q316" s="241"/>
      <c r="R316" s="241"/>
      <c r="S316" s="241"/>
      <c r="T316" s="242"/>
      <c r="AT316" s="243" t="s">
        <v>424</v>
      </c>
      <c r="AU316" s="243" t="s">
        <v>81</v>
      </c>
      <c r="AV316" s="234" t="s">
        <v>79</v>
      </c>
      <c r="AW316" s="234" t="s">
        <v>28</v>
      </c>
      <c r="AX316" s="234" t="s">
        <v>71</v>
      </c>
      <c r="AY316" s="243" t="s">
        <v>122</v>
      </c>
    </row>
    <row r="317" s="244" customFormat="true" ht="12.8" hidden="false" customHeight="false" outlineLevel="0" collapsed="false">
      <c r="B317" s="245"/>
      <c r="C317" s="246"/>
      <c r="D317" s="217" t="s">
        <v>424</v>
      </c>
      <c r="E317" s="247"/>
      <c r="F317" s="248" t="s">
        <v>680</v>
      </c>
      <c r="G317" s="246"/>
      <c r="H317" s="249" t="n">
        <v>93</v>
      </c>
      <c r="I317" s="246"/>
      <c r="J317" s="246"/>
      <c r="K317" s="246"/>
      <c r="L317" s="250"/>
      <c r="M317" s="251"/>
      <c r="N317" s="252"/>
      <c r="O317" s="252"/>
      <c r="P317" s="252"/>
      <c r="Q317" s="252"/>
      <c r="R317" s="252"/>
      <c r="S317" s="252"/>
      <c r="T317" s="253"/>
      <c r="AT317" s="254" t="s">
        <v>424</v>
      </c>
      <c r="AU317" s="254" t="s">
        <v>81</v>
      </c>
      <c r="AV317" s="244" t="s">
        <v>81</v>
      </c>
      <c r="AW317" s="244" t="s">
        <v>28</v>
      </c>
      <c r="AX317" s="244" t="s">
        <v>71</v>
      </c>
      <c r="AY317" s="254" t="s">
        <v>122</v>
      </c>
    </row>
    <row r="318" s="234" customFormat="true" ht="12.8" hidden="false" customHeight="false" outlineLevel="0" collapsed="false">
      <c r="B318" s="235"/>
      <c r="C318" s="236"/>
      <c r="D318" s="217" t="s">
        <v>424</v>
      </c>
      <c r="E318" s="237"/>
      <c r="F318" s="238" t="s">
        <v>673</v>
      </c>
      <c r="G318" s="236"/>
      <c r="H318" s="237"/>
      <c r="I318" s="236"/>
      <c r="J318" s="236"/>
      <c r="K318" s="236"/>
      <c r="L318" s="239"/>
      <c r="M318" s="240"/>
      <c r="N318" s="241"/>
      <c r="O318" s="241"/>
      <c r="P318" s="241"/>
      <c r="Q318" s="241"/>
      <c r="R318" s="241"/>
      <c r="S318" s="241"/>
      <c r="T318" s="242"/>
      <c r="AT318" s="243" t="s">
        <v>424</v>
      </c>
      <c r="AU318" s="243" t="s">
        <v>81</v>
      </c>
      <c r="AV318" s="234" t="s">
        <v>79</v>
      </c>
      <c r="AW318" s="234" t="s">
        <v>28</v>
      </c>
      <c r="AX318" s="234" t="s">
        <v>71</v>
      </c>
      <c r="AY318" s="243" t="s">
        <v>122</v>
      </c>
    </row>
    <row r="319" s="244" customFormat="true" ht="12.8" hidden="false" customHeight="false" outlineLevel="0" collapsed="false">
      <c r="B319" s="245"/>
      <c r="C319" s="246"/>
      <c r="D319" s="217" t="s">
        <v>424</v>
      </c>
      <c r="E319" s="247"/>
      <c r="F319" s="248" t="s">
        <v>681</v>
      </c>
      <c r="G319" s="246"/>
      <c r="H319" s="249" t="n">
        <v>103</v>
      </c>
      <c r="I319" s="246"/>
      <c r="J319" s="246"/>
      <c r="K319" s="246"/>
      <c r="L319" s="250"/>
      <c r="M319" s="251"/>
      <c r="N319" s="252"/>
      <c r="O319" s="252"/>
      <c r="P319" s="252"/>
      <c r="Q319" s="252"/>
      <c r="R319" s="252"/>
      <c r="S319" s="252"/>
      <c r="T319" s="253"/>
      <c r="AT319" s="254" t="s">
        <v>424</v>
      </c>
      <c r="AU319" s="254" t="s">
        <v>81</v>
      </c>
      <c r="AV319" s="244" t="s">
        <v>81</v>
      </c>
      <c r="AW319" s="244" t="s">
        <v>28</v>
      </c>
      <c r="AX319" s="244" t="s">
        <v>71</v>
      </c>
      <c r="AY319" s="254" t="s">
        <v>122</v>
      </c>
    </row>
    <row r="320" s="255" customFormat="true" ht="12.8" hidden="false" customHeight="false" outlineLevel="0" collapsed="false">
      <c r="B320" s="256"/>
      <c r="C320" s="257"/>
      <c r="D320" s="217" t="s">
        <v>424</v>
      </c>
      <c r="E320" s="258"/>
      <c r="F320" s="259" t="s">
        <v>435</v>
      </c>
      <c r="G320" s="257"/>
      <c r="H320" s="260" t="n">
        <v>196</v>
      </c>
      <c r="I320" s="257"/>
      <c r="J320" s="257"/>
      <c r="K320" s="257"/>
      <c r="L320" s="261"/>
      <c r="M320" s="262"/>
      <c r="N320" s="263"/>
      <c r="O320" s="263"/>
      <c r="P320" s="263"/>
      <c r="Q320" s="263"/>
      <c r="R320" s="263"/>
      <c r="S320" s="263"/>
      <c r="T320" s="264"/>
      <c r="AT320" s="265" t="s">
        <v>424</v>
      </c>
      <c r="AU320" s="265" t="s">
        <v>81</v>
      </c>
      <c r="AV320" s="255" t="s">
        <v>143</v>
      </c>
      <c r="AW320" s="255" t="s">
        <v>28</v>
      </c>
      <c r="AX320" s="255" t="s">
        <v>79</v>
      </c>
      <c r="AY320" s="265" t="s">
        <v>122</v>
      </c>
    </row>
    <row r="321" s="26" customFormat="true" ht="21.75" hidden="false" customHeight="true" outlineLevel="0" collapsed="false">
      <c r="A321" s="19"/>
      <c r="B321" s="20"/>
      <c r="C321" s="205" t="s">
        <v>682</v>
      </c>
      <c r="D321" s="205" t="s">
        <v>125</v>
      </c>
      <c r="E321" s="206" t="s">
        <v>683</v>
      </c>
      <c r="F321" s="207" t="s">
        <v>684</v>
      </c>
      <c r="G321" s="208" t="s">
        <v>128</v>
      </c>
      <c r="H321" s="209" t="n">
        <v>182</v>
      </c>
      <c r="I321" s="210" t="n">
        <v>438</v>
      </c>
      <c r="J321" s="210" t="n">
        <f aca="false">ROUND(I321*H321,2)</f>
        <v>79716</v>
      </c>
      <c r="K321" s="207" t="s">
        <v>129</v>
      </c>
      <c r="L321" s="25"/>
      <c r="M321" s="211"/>
      <c r="N321" s="212" t="s">
        <v>36</v>
      </c>
      <c r="O321" s="213" t="n">
        <v>0.696</v>
      </c>
      <c r="P321" s="213" t="n">
        <f aca="false">O321*H321</f>
        <v>126.672</v>
      </c>
      <c r="Q321" s="213" t="n">
        <v>0.00153</v>
      </c>
      <c r="R321" s="213" t="n">
        <f aca="false">Q321*H321</f>
        <v>0.27846</v>
      </c>
      <c r="S321" s="213" t="n">
        <v>0</v>
      </c>
      <c r="T321" s="214" t="n">
        <f aca="false">S321*H321</f>
        <v>0</v>
      </c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R321" s="215" t="s">
        <v>130</v>
      </c>
      <c r="AT321" s="215" t="s">
        <v>125</v>
      </c>
      <c r="AU321" s="215" t="s">
        <v>81</v>
      </c>
      <c r="AY321" s="3" t="s">
        <v>122</v>
      </c>
      <c r="BE321" s="216" t="n">
        <f aca="false">IF(N321="základní",J321,0)</f>
        <v>79716</v>
      </c>
      <c r="BF321" s="216" t="n">
        <f aca="false">IF(N321="snížená",J321,0)</f>
        <v>0</v>
      </c>
      <c r="BG321" s="216" t="n">
        <f aca="false">IF(N321="zákl. přenesená",J321,0)</f>
        <v>0</v>
      </c>
      <c r="BH321" s="216" t="n">
        <f aca="false">IF(N321="sníž. přenesená",J321,0)</f>
        <v>0</v>
      </c>
      <c r="BI321" s="216" t="n">
        <f aca="false">IF(N321="nulová",J321,0)</f>
        <v>0</v>
      </c>
      <c r="BJ321" s="3" t="s">
        <v>79</v>
      </c>
      <c r="BK321" s="216" t="n">
        <f aca="false">ROUND(I321*H321,2)</f>
        <v>79716</v>
      </c>
      <c r="BL321" s="3" t="s">
        <v>130</v>
      </c>
      <c r="BM321" s="215" t="s">
        <v>685</v>
      </c>
    </row>
    <row r="322" s="26" customFormat="true" ht="12.8" hidden="false" customHeight="false" outlineLevel="0" collapsed="false">
      <c r="A322" s="19"/>
      <c r="B322" s="20"/>
      <c r="C322" s="21"/>
      <c r="D322" s="217" t="s">
        <v>132</v>
      </c>
      <c r="E322" s="21"/>
      <c r="F322" s="218" t="s">
        <v>686</v>
      </c>
      <c r="G322" s="21"/>
      <c r="H322" s="21"/>
      <c r="I322" s="21"/>
      <c r="J322" s="21"/>
      <c r="K322" s="21"/>
      <c r="L322" s="25"/>
      <c r="M322" s="219"/>
      <c r="N322" s="220"/>
      <c r="O322" s="69"/>
      <c r="P322" s="69"/>
      <c r="Q322" s="69"/>
      <c r="R322" s="69"/>
      <c r="S322" s="69"/>
      <c r="T322" s="70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T322" s="3" t="s">
        <v>132</v>
      </c>
      <c r="AU322" s="3" t="s">
        <v>81</v>
      </c>
    </row>
    <row r="323" s="234" customFormat="true" ht="12.8" hidden="false" customHeight="false" outlineLevel="0" collapsed="false">
      <c r="B323" s="235"/>
      <c r="C323" s="236"/>
      <c r="D323" s="217" t="s">
        <v>424</v>
      </c>
      <c r="E323" s="237"/>
      <c r="F323" s="238" t="s">
        <v>671</v>
      </c>
      <c r="G323" s="236"/>
      <c r="H323" s="237"/>
      <c r="I323" s="236"/>
      <c r="J323" s="236"/>
      <c r="K323" s="236"/>
      <c r="L323" s="239"/>
      <c r="M323" s="240"/>
      <c r="N323" s="241"/>
      <c r="O323" s="241"/>
      <c r="P323" s="241"/>
      <c r="Q323" s="241"/>
      <c r="R323" s="241"/>
      <c r="S323" s="241"/>
      <c r="T323" s="242"/>
      <c r="AT323" s="243" t="s">
        <v>424</v>
      </c>
      <c r="AU323" s="243" t="s">
        <v>81</v>
      </c>
      <c r="AV323" s="234" t="s">
        <v>79</v>
      </c>
      <c r="AW323" s="234" t="s">
        <v>28</v>
      </c>
      <c r="AX323" s="234" t="s">
        <v>71</v>
      </c>
      <c r="AY323" s="243" t="s">
        <v>122</v>
      </c>
    </row>
    <row r="324" s="244" customFormat="true" ht="12.8" hidden="false" customHeight="false" outlineLevel="0" collapsed="false">
      <c r="B324" s="245"/>
      <c r="C324" s="246"/>
      <c r="D324" s="217" t="s">
        <v>424</v>
      </c>
      <c r="E324" s="247"/>
      <c r="F324" s="248" t="s">
        <v>687</v>
      </c>
      <c r="G324" s="246"/>
      <c r="H324" s="249" t="n">
        <v>98</v>
      </c>
      <c r="I324" s="246"/>
      <c r="J324" s="246"/>
      <c r="K324" s="246"/>
      <c r="L324" s="250"/>
      <c r="M324" s="251"/>
      <c r="N324" s="252"/>
      <c r="O324" s="252"/>
      <c r="P324" s="252"/>
      <c r="Q324" s="252"/>
      <c r="R324" s="252"/>
      <c r="S324" s="252"/>
      <c r="T324" s="253"/>
      <c r="AT324" s="254" t="s">
        <v>424</v>
      </c>
      <c r="AU324" s="254" t="s">
        <v>81</v>
      </c>
      <c r="AV324" s="244" t="s">
        <v>81</v>
      </c>
      <c r="AW324" s="244" t="s">
        <v>28</v>
      </c>
      <c r="AX324" s="244" t="s">
        <v>71</v>
      </c>
      <c r="AY324" s="254" t="s">
        <v>122</v>
      </c>
    </row>
    <row r="325" s="234" customFormat="true" ht="12.8" hidden="false" customHeight="false" outlineLevel="0" collapsed="false">
      <c r="B325" s="235"/>
      <c r="C325" s="236"/>
      <c r="D325" s="217" t="s">
        <v>424</v>
      </c>
      <c r="E325" s="237"/>
      <c r="F325" s="238" t="s">
        <v>673</v>
      </c>
      <c r="G325" s="236"/>
      <c r="H325" s="237"/>
      <c r="I325" s="236"/>
      <c r="J325" s="236"/>
      <c r="K325" s="236"/>
      <c r="L325" s="239"/>
      <c r="M325" s="240"/>
      <c r="N325" s="241"/>
      <c r="O325" s="241"/>
      <c r="P325" s="241"/>
      <c r="Q325" s="241"/>
      <c r="R325" s="241"/>
      <c r="S325" s="241"/>
      <c r="T325" s="242"/>
      <c r="AT325" s="243" t="s">
        <v>424</v>
      </c>
      <c r="AU325" s="243" t="s">
        <v>81</v>
      </c>
      <c r="AV325" s="234" t="s">
        <v>79</v>
      </c>
      <c r="AW325" s="234" t="s">
        <v>28</v>
      </c>
      <c r="AX325" s="234" t="s">
        <v>71</v>
      </c>
      <c r="AY325" s="243" t="s">
        <v>122</v>
      </c>
    </row>
    <row r="326" s="244" customFormat="true" ht="12.8" hidden="false" customHeight="false" outlineLevel="0" collapsed="false">
      <c r="B326" s="245"/>
      <c r="C326" s="246"/>
      <c r="D326" s="217" t="s">
        <v>424</v>
      </c>
      <c r="E326" s="247"/>
      <c r="F326" s="248" t="s">
        <v>688</v>
      </c>
      <c r="G326" s="246"/>
      <c r="H326" s="249" t="n">
        <v>84</v>
      </c>
      <c r="I326" s="246"/>
      <c r="J326" s="246"/>
      <c r="K326" s="246"/>
      <c r="L326" s="250"/>
      <c r="M326" s="251"/>
      <c r="N326" s="252"/>
      <c r="O326" s="252"/>
      <c r="P326" s="252"/>
      <c r="Q326" s="252"/>
      <c r="R326" s="252"/>
      <c r="S326" s="252"/>
      <c r="T326" s="253"/>
      <c r="AT326" s="254" t="s">
        <v>424</v>
      </c>
      <c r="AU326" s="254" t="s">
        <v>81</v>
      </c>
      <c r="AV326" s="244" t="s">
        <v>81</v>
      </c>
      <c r="AW326" s="244" t="s">
        <v>28</v>
      </c>
      <c r="AX326" s="244" t="s">
        <v>71</v>
      </c>
      <c r="AY326" s="254" t="s">
        <v>122</v>
      </c>
    </row>
    <row r="327" s="255" customFormat="true" ht="12.8" hidden="false" customHeight="false" outlineLevel="0" collapsed="false">
      <c r="B327" s="256"/>
      <c r="C327" s="257"/>
      <c r="D327" s="217" t="s">
        <v>424</v>
      </c>
      <c r="E327" s="258"/>
      <c r="F327" s="259" t="s">
        <v>435</v>
      </c>
      <c r="G327" s="257"/>
      <c r="H327" s="260" t="n">
        <v>182</v>
      </c>
      <c r="I327" s="257"/>
      <c r="J327" s="257"/>
      <c r="K327" s="257"/>
      <c r="L327" s="261"/>
      <c r="M327" s="262"/>
      <c r="N327" s="263"/>
      <c r="O327" s="263"/>
      <c r="P327" s="263"/>
      <c r="Q327" s="263"/>
      <c r="R327" s="263"/>
      <c r="S327" s="263"/>
      <c r="T327" s="264"/>
      <c r="AT327" s="265" t="s">
        <v>424</v>
      </c>
      <c r="AU327" s="265" t="s">
        <v>81</v>
      </c>
      <c r="AV327" s="255" t="s">
        <v>143</v>
      </c>
      <c r="AW327" s="255" t="s">
        <v>28</v>
      </c>
      <c r="AX327" s="255" t="s">
        <v>79</v>
      </c>
      <c r="AY327" s="265" t="s">
        <v>122</v>
      </c>
    </row>
    <row r="328" s="26" customFormat="true" ht="16.5" hidden="false" customHeight="true" outlineLevel="0" collapsed="false">
      <c r="A328" s="19"/>
      <c r="B328" s="20"/>
      <c r="C328" s="205" t="s">
        <v>689</v>
      </c>
      <c r="D328" s="205" t="s">
        <v>125</v>
      </c>
      <c r="E328" s="206" t="s">
        <v>690</v>
      </c>
      <c r="F328" s="207" t="s">
        <v>691</v>
      </c>
      <c r="G328" s="208" t="s">
        <v>231</v>
      </c>
      <c r="H328" s="209" t="n">
        <v>116</v>
      </c>
      <c r="I328" s="210" t="n">
        <v>196</v>
      </c>
      <c r="J328" s="210" t="n">
        <f aca="false">ROUND(I328*H328,2)</f>
        <v>22736</v>
      </c>
      <c r="K328" s="207" t="s">
        <v>129</v>
      </c>
      <c r="L328" s="25"/>
      <c r="M328" s="211"/>
      <c r="N328" s="212" t="s">
        <v>36</v>
      </c>
      <c r="O328" s="213" t="n">
        <v>0.425</v>
      </c>
      <c r="P328" s="213" t="n">
        <f aca="false">O328*H328</f>
        <v>49.3</v>
      </c>
      <c r="Q328" s="213" t="n">
        <v>0</v>
      </c>
      <c r="R328" s="213" t="n">
        <f aca="false">Q328*H328</f>
        <v>0</v>
      </c>
      <c r="S328" s="213" t="n">
        <v>0</v>
      </c>
      <c r="T328" s="214" t="n">
        <f aca="false">S328*H328</f>
        <v>0</v>
      </c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R328" s="215" t="s">
        <v>130</v>
      </c>
      <c r="AT328" s="215" t="s">
        <v>125</v>
      </c>
      <c r="AU328" s="215" t="s">
        <v>81</v>
      </c>
      <c r="AY328" s="3" t="s">
        <v>122</v>
      </c>
      <c r="BE328" s="216" t="n">
        <f aca="false">IF(N328="základní",J328,0)</f>
        <v>22736</v>
      </c>
      <c r="BF328" s="216" t="n">
        <f aca="false">IF(N328="snížená",J328,0)</f>
        <v>0</v>
      </c>
      <c r="BG328" s="216" t="n">
        <f aca="false">IF(N328="zákl. přenesená",J328,0)</f>
        <v>0</v>
      </c>
      <c r="BH328" s="216" t="n">
        <f aca="false">IF(N328="sníž. přenesená",J328,0)</f>
        <v>0</v>
      </c>
      <c r="BI328" s="216" t="n">
        <f aca="false">IF(N328="nulová",J328,0)</f>
        <v>0</v>
      </c>
      <c r="BJ328" s="3" t="s">
        <v>79</v>
      </c>
      <c r="BK328" s="216" t="n">
        <f aca="false">ROUND(I328*H328,2)</f>
        <v>22736</v>
      </c>
      <c r="BL328" s="3" t="s">
        <v>130</v>
      </c>
      <c r="BM328" s="215" t="s">
        <v>692</v>
      </c>
    </row>
    <row r="329" s="26" customFormat="true" ht="12.8" hidden="false" customHeight="false" outlineLevel="0" collapsed="false">
      <c r="A329" s="19"/>
      <c r="B329" s="20"/>
      <c r="C329" s="21"/>
      <c r="D329" s="217" t="s">
        <v>132</v>
      </c>
      <c r="E329" s="21"/>
      <c r="F329" s="218" t="s">
        <v>693</v>
      </c>
      <c r="G329" s="21"/>
      <c r="H329" s="21"/>
      <c r="I329" s="21"/>
      <c r="J329" s="21"/>
      <c r="K329" s="21"/>
      <c r="L329" s="25"/>
      <c r="M329" s="219"/>
      <c r="N329" s="220"/>
      <c r="O329" s="69"/>
      <c r="P329" s="69"/>
      <c r="Q329" s="69"/>
      <c r="R329" s="69"/>
      <c r="S329" s="69"/>
      <c r="T329" s="70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T329" s="3" t="s">
        <v>132</v>
      </c>
      <c r="AU329" s="3" t="s">
        <v>81</v>
      </c>
    </row>
    <row r="330" s="26" customFormat="true" ht="21.75" hidden="false" customHeight="true" outlineLevel="0" collapsed="false">
      <c r="A330" s="19"/>
      <c r="B330" s="20"/>
      <c r="C330" s="205" t="s">
        <v>694</v>
      </c>
      <c r="D330" s="205" t="s">
        <v>125</v>
      </c>
      <c r="E330" s="206" t="s">
        <v>695</v>
      </c>
      <c r="F330" s="207" t="s">
        <v>696</v>
      </c>
      <c r="G330" s="208" t="s">
        <v>231</v>
      </c>
      <c r="H330" s="209" t="n">
        <v>2</v>
      </c>
      <c r="I330" s="210" t="n">
        <v>386</v>
      </c>
      <c r="J330" s="210" t="n">
        <f aca="false">ROUND(I330*H330,2)</f>
        <v>772</v>
      </c>
      <c r="K330" s="207" t="s">
        <v>129</v>
      </c>
      <c r="L330" s="25"/>
      <c r="M330" s="211"/>
      <c r="N330" s="212" t="s">
        <v>36</v>
      </c>
      <c r="O330" s="213" t="n">
        <v>0.227</v>
      </c>
      <c r="P330" s="213" t="n">
        <f aca="false">O330*H330</f>
        <v>0.454</v>
      </c>
      <c r="Q330" s="213" t="n">
        <v>0.00024</v>
      </c>
      <c r="R330" s="213" t="n">
        <f aca="false">Q330*H330</f>
        <v>0.00048</v>
      </c>
      <c r="S330" s="213" t="n">
        <v>0</v>
      </c>
      <c r="T330" s="214" t="n">
        <f aca="false">S330*H330</f>
        <v>0</v>
      </c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R330" s="215" t="s">
        <v>130</v>
      </c>
      <c r="AT330" s="215" t="s">
        <v>125</v>
      </c>
      <c r="AU330" s="215" t="s">
        <v>81</v>
      </c>
      <c r="AY330" s="3" t="s">
        <v>122</v>
      </c>
      <c r="BE330" s="216" t="n">
        <f aca="false">IF(N330="základní",J330,0)</f>
        <v>772</v>
      </c>
      <c r="BF330" s="216" t="n">
        <f aca="false">IF(N330="snížená",J330,0)</f>
        <v>0</v>
      </c>
      <c r="BG330" s="216" t="n">
        <f aca="false">IF(N330="zákl. přenesená",J330,0)</f>
        <v>0</v>
      </c>
      <c r="BH330" s="216" t="n">
        <f aca="false">IF(N330="sníž. přenesená",J330,0)</f>
        <v>0</v>
      </c>
      <c r="BI330" s="216" t="n">
        <f aca="false">IF(N330="nulová",J330,0)</f>
        <v>0</v>
      </c>
      <c r="BJ330" s="3" t="s">
        <v>79</v>
      </c>
      <c r="BK330" s="216" t="n">
        <f aca="false">ROUND(I330*H330,2)</f>
        <v>772</v>
      </c>
      <c r="BL330" s="3" t="s">
        <v>130</v>
      </c>
      <c r="BM330" s="215" t="s">
        <v>697</v>
      </c>
    </row>
    <row r="331" s="26" customFormat="true" ht="12.8" hidden="false" customHeight="false" outlineLevel="0" collapsed="false">
      <c r="A331" s="19"/>
      <c r="B331" s="20"/>
      <c r="C331" s="21"/>
      <c r="D331" s="217" t="s">
        <v>132</v>
      </c>
      <c r="E331" s="21"/>
      <c r="F331" s="218" t="s">
        <v>698</v>
      </c>
      <c r="G331" s="21"/>
      <c r="H331" s="21"/>
      <c r="I331" s="21"/>
      <c r="J331" s="21"/>
      <c r="K331" s="21"/>
      <c r="L331" s="25"/>
      <c r="M331" s="219"/>
      <c r="N331" s="220"/>
      <c r="O331" s="69"/>
      <c r="P331" s="69"/>
      <c r="Q331" s="69"/>
      <c r="R331" s="69"/>
      <c r="S331" s="69"/>
      <c r="T331" s="70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T331" s="3" t="s">
        <v>132</v>
      </c>
      <c r="AU331" s="3" t="s">
        <v>81</v>
      </c>
    </row>
    <row r="332" s="26" customFormat="true" ht="21.75" hidden="false" customHeight="true" outlineLevel="0" collapsed="false">
      <c r="A332" s="19"/>
      <c r="B332" s="20"/>
      <c r="C332" s="205" t="s">
        <v>699</v>
      </c>
      <c r="D332" s="205" t="s">
        <v>125</v>
      </c>
      <c r="E332" s="206" t="s">
        <v>700</v>
      </c>
      <c r="F332" s="207" t="s">
        <v>701</v>
      </c>
      <c r="G332" s="208" t="s">
        <v>231</v>
      </c>
      <c r="H332" s="209" t="n">
        <v>1</v>
      </c>
      <c r="I332" s="210" t="n">
        <v>737</v>
      </c>
      <c r="J332" s="210" t="n">
        <f aca="false">ROUND(I332*H332,2)</f>
        <v>737</v>
      </c>
      <c r="K332" s="207" t="s">
        <v>129</v>
      </c>
      <c r="L332" s="25"/>
      <c r="M332" s="211"/>
      <c r="N332" s="212" t="s">
        <v>36</v>
      </c>
      <c r="O332" s="213" t="n">
        <v>0.352</v>
      </c>
      <c r="P332" s="213" t="n">
        <f aca="false">O332*H332</f>
        <v>0.352</v>
      </c>
      <c r="Q332" s="213" t="n">
        <v>0.0005</v>
      </c>
      <c r="R332" s="213" t="n">
        <f aca="false">Q332*H332</f>
        <v>0.0005</v>
      </c>
      <c r="S332" s="213" t="n">
        <v>0</v>
      </c>
      <c r="T332" s="214" t="n">
        <f aca="false">S332*H332</f>
        <v>0</v>
      </c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R332" s="215" t="s">
        <v>130</v>
      </c>
      <c r="AT332" s="215" t="s">
        <v>125</v>
      </c>
      <c r="AU332" s="215" t="s">
        <v>81</v>
      </c>
      <c r="AY332" s="3" t="s">
        <v>122</v>
      </c>
      <c r="BE332" s="216" t="n">
        <f aca="false">IF(N332="základní",J332,0)</f>
        <v>737</v>
      </c>
      <c r="BF332" s="216" t="n">
        <f aca="false">IF(N332="snížená",J332,0)</f>
        <v>0</v>
      </c>
      <c r="BG332" s="216" t="n">
        <f aca="false">IF(N332="zákl. přenesená",J332,0)</f>
        <v>0</v>
      </c>
      <c r="BH332" s="216" t="n">
        <f aca="false">IF(N332="sníž. přenesená",J332,0)</f>
        <v>0</v>
      </c>
      <c r="BI332" s="216" t="n">
        <f aca="false">IF(N332="nulová",J332,0)</f>
        <v>0</v>
      </c>
      <c r="BJ332" s="3" t="s">
        <v>79</v>
      </c>
      <c r="BK332" s="216" t="n">
        <f aca="false">ROUND(I332*H332,2)</f>
        <v>737</v>
      </c>
      <c r="BL332" s="3" t="s">
        <v>130</v>
      </c>
      <c r="BM332" s="215" t="s">
        <v>702</v>
      </c>
    </row>
    <row r="333" s="26" customFormat="true" ht="12.8" hidden="false" customHeight="false" outlineLevel="0" collapsed="false">
      <c r="A333" s="19"/>
      <c r="B333" s="20"/>
      <c r="C333" s="21"/>
      <c r="D333" s="217" t="s">
        <v>132</v>
      </c>
      <c r="E333" s="21"/>
      <c r="F333" s="218" t="s">
        <v>703</v>
      </c>
      <c r="G333" s="21"/>
      <c r="H333" s="21"/>
      <c r="I333" s="21"/>
      <c r="J333" s="21"/>
      <c r="K333" s="21"/>
      <c r="L333" s="25"/>
      <c r="M333" s="219"/>
      <c r="N333" s="220"/>
      <c r="O333" s="69"/>
      <c r="P333" s="69"/>
      <c r="Q333" s="69"/>
      <c r="R333" s="69"/>
      <c r="S333" s="69"/>
      <c r="T333" s="70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T333" s="3" t="s">
        <v>132</v>
      </c>
      <c r="AU333" s="3" t="s">
        <v>81</v>
      </c>
    </row>
    <row r="334" s="26" customFormat="true" ht="16.5" hidden="false" customHeight="true" outlineLevel="0" collapsed="false">
      <c r="A334" s="19"/>
      <c r="B334" s="20"/>
      <c r="C334" s="205" t="s">
        <v>704</v>
      </c>
      <c r="D334" s="205" t="s">
        <v>125</v>
      </c>
      <c r="E334" s="206" t="s">
        <v>705</v>
      </c>
      <c r="F334" s="207" t="s">
        <v>261</v>
      </c>
      <c r="G334" s="208" t="s">
        <v>231</v>
      </c>
      <c r="H334" s="209" t="n">
        <v>2</v>
      </c>
      <c r="I334" s="210" t="n">
        <v>344</v>
      </c>
      <c r="J334" s="210" t="n">
        <f aca="false">ROUND(I334*H334,2)</f>
        <v>688</v>
      </c>
      <c r="K334" s="207" t="s">
        <v>129</v>
      </c>
      <c r="L334" s="25"/>
      <c r="M334" s="211"/>
      <c r="N334" s="212" t="s">
        <v>36</v>
      </c>
      <c r="O334" s="213" t="n">
        <v>0.2</v>
      </c>
      <c r="P334" s="213" t="n">
        <f aca="false">O334*H334</f>
        <v>0.4</v>
      </c>
      <c r="Q334" s="213" t="n">
        <v>0.00034</v>
      </c>
      <c r="R334" s="213" t="n">
        <f aca="false">Q334*H334</f>
        <v>0.00068</v>
      </c>
      <c r="S334" s="213" t="n">
        <v>0</v>
      </c>
      <c r="T334" s="214" t="n">
        <f aca="false">S334*H334</f>
        <v>0</v>
      </c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R334" s="215" t="s">
        <v>130</v>
      </c>
      <c r="AT334" s="215" t="s">
        <v>125</v>
      </c>
      <c r="AU334" s="215" t="s">
        <v>81</v>
      </c>
      <c r="AY334" s="3" t="s">
        <v>122</v>
      </c>
      <c r="BE334" s="216" t="n">
        <f aca="false">IF(N334="základní",J334,0)</f>
        <v>688</v>
      </c>
      <c r="BF334" s="216" t="n">
        <f aca="false">IF(N334="snížená",J334,0)</f>
        <v>0</v>
      </c>
      <c r="BG334" s="216" t="n">
        <f aca="false">IF(N334="zákl. přenesená",J334,0)</f>
        <v>0</v>
      </c>
      <c r="BH334" s="216" t="n">
        <f aca="false">IF(N334="sníž. přenesená",J334,0)</f>
        <v>0</v>
      </c>
      <c r="BI334" s="216" t="n">
        <f aca="false">IF(N334="nulová",J334,0)</f>
        <v>0</v>
      </c>
      <c r="BJ334" s="3" t="s">
        <v>79</v>
      </c>
      <c r="BK334" s="216" t="n">
        <f aca="false">ROUND(I334*H334,2)</f>
        <v>688</v>
      </c>
      <c r="BL334" s="3" t="s">
        <v>130</v>
      </c>
      <c r="BM334" s="215" t="s">
        <v>706</v>
      </c>
    </row>
    <row r="335" s="26" customFormat="true" ht="12.8" hidden="false" customHeight="false" outlineLevel="0" collapsed="false">
      <c r="A335" s="19"/>
      <c r="B335" s="20"/>
      <c r="C335" s="21"/>
      <c r="D335" s="217" t="s">
        <v>132</v>
      </c>
      <c r="E335" s="21"/>
      <c r="F335" s="218" t="s">
        <v>707</v>
      </c>
      <c r="G335" s="21"/>
      <c r="H335" s="21"/>
      <c r="I335" s="21"/>
      <c r="J335" s="21"/>
      <c r="K335" s="21"/>
      <c r="L335" s="25"/>
      <c r="M335" s="219"/>
      <c r="N335" s="220"/>
      <c r="O335" s="69"/>
      <c r="P335" s="69"/>
      <c r="Q335" s="69"/>
      <c r="R335" s="69"/>
      <c r="S335" s="69"/>
      <c r="T335" s="70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T335" s="3" t="s">
        <v>132</v>
      </c>
      <c r="AU335" s="3" t="s">
        <v>81</v>
      </c>
    </row>
    <row r="336" s="26" customFormat="true" ht="16.5" hidden="false" customHeight="true" outlineLevel="0" collapsed="false">
      <c r="A336" s="19"/>
      <c r="B336" s="20"/>
      <c r="C336" s="205" t="s">
        <v>708</v>
      </c>
      <c r="D336" s="205" t="s">
        <v>125</v>
      </c>
      <c r="E336" s="206" t="s">
        <v>709</v>
      </c>
      <c r="F336" s="207" t="s">
        <v>710</v>
      </c>
      <c r="G336" s="208" t="s">
        <v>231</v>
      </c>
      <c r="H336" s="209" t="n">
        <v>48</v>
      </c>
      <c r="I336" s="210" t="n">
        <v>497</v>
      </c>
      <c r="J336" s="210" t="n">
        <f aca="false">ROUND(I336*H336,2)</f>
        <v>23856</v>
      </c>
      <c r="K336" s="207" t="s">
        <v>129</v>
      </c>
      <c r="L336" s="25"/>
      <c r="M336" s="211"/>
      <c r="N336" s="212" t="s">
        <v>36</v>
      </c>
      <c r="O336" s="213" t="n">
        <v>0.22</v>
      </c>
      <c r="P336" s="213" t="n">
        <f aca="false">O336*H336</f>
        <v>10.56</v>
      </c>
      <c r="Q336" s="213" t="n">
        <v>0.0005</v>
      </c>
      <c r="R336" s="213" t="n">
        <f aca="false">Q336*H336</f>
        <v>0.024</v>
      </c>
      <c r="S336" s="213" t="n">
        <v>0</v>
      </c>
      <c r="T336" s="214" t="n">
        <f aca="false">S336*H336</f>
        <v>0</v>
      </c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R336" s="215" t="s">
        <v>130</v>
      </c>
      <c r="AT336" s="215" t="s">
        <v>125</v>
      </c>
      <c r="AU336" s="215" t="s">
        <v>81</v>
      </c>
      <c r="AY336" s="3" t="s">
        <v>122</v>
      </c>
      <c r="BE336" s="216" t="n">
        <f aca="false">IF(N336="základní",J336,0)</f>
        <v>23856</v>
      </c>
      <c r="BF336" s="216" t="n">
        <f aca="false">IF(N336="snížená",J336,0)</f>
        <v>0</v>
      </c>
      <c r="BG336" s="216" t="n">
        <f aca="false">IF(N336="zákl. přenesená",J336,0)</f>
        <v>0</v>
      </c>
      <c r="BH336" s="216" t="n">
        <f aca="false">IF(N336="sníž. přenesená",J336,0)</f>
        <v>0</v>
      </c>
      <c r="BI336" s="216" t="n">
        <f aca="false">IF(N336="nulová",J336,0)</f>
        <v>0</v>
      </c>
      <c r="BJ336" s="3" t="s">
        <v>79</v>
      </c>
      <c r="BK336" s="216" t="n">
        <f aca="false">ROUND(I336*H336,2)</f>
        <v>23856</v>
      </c>
      <c r="BL336" s="3" t="s">
        <v>130</v>
      </c>
      <c r="BM336" s="215" t="s">
        <v>711</v>
      </c>
    </row>
    <row r="337" s="26" customFormat="true" ht="12.8" hidden="false" customHeight="false" outlineLevel="0" collapsed="false">
      <c r="A337" s="19"/>
      <c r="B337" s="20"/>
      <c r="C337" s="21"/>
      <c r="D337" s="217" t="s">
        <v>132</v>
      </c>
      <c r="E337" s="21"/>
      <c r="F337" s="218" t="s">
        <v>712</v>
      </c>
      <c r="G337" s="21"/>
      <c r="H337" s="21"/>
      <c r="I337" s="21"/>
      <c r="J337" s="21"/>
      <c r="K337" s="21"/>
      <c r="L337" s="25"/>
      <c r="M337" s="219"/>
      <c r="N337" s="220"/>
      <c r="O337" s="69"/>
      <c r="P337" s="69"/>
      <c r="Q337" s="69"/>
      <c r="R337" s="69"/>
      <c r="S337" s="69"/>
      <c r="T337" s="70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T337" s="3" t="s">
        <v>132</v>
      </c>
      <c r="AU337" s="3" t="s">
        <v>81</v>
      </c>
    </row>
    <row r="338" s="26" customFormat="true" ht="16.5" hidden="false" customHeight="true" outlineLevel="0" collapsed="false">
      <c r="A338" s="19"/>
      <c r="B338" s="20"/>
      <c r="C338" s="205" t="s">
        <v>713</v>
      </c>
      <c r="D338" s="205" t="s">
        <v>125</v>
      </c>
      <c r="E338" s="206" t="s">
        <v>714</v>
      </c>
      <c r="F338" s="207" t="s">
        <v>715</v>
      </c>
      <c r="G338" s="208" t="s">
        <v>231</v>
      </c>
      <c r="H338" s="209" t="n">
        <v>4</v>
      </c>
      <c r="I338" s="210" t="n">
        <v>681</v>
      </c>
      <c r="J338" s="210" t="n">
        <f aca="false">ROUND(I338*H338,2)</f>
        <v>2724</v>
      </c>
      <c r="K338" s="207" t="s">
        <v>129</v>
      </c>
      <c r="L338" s="25"/>
      <c r="M338" s="211"/>
      <c r="N338" s="212" t="s">
        <v>36</v>
      </c>
      <c r="O338" s="213" t="n">
        <v>0.26</v>
      </c>
      <c r="P338" s="213" t="n">
        <f aca="false">O338*H338</f>
        <v>1.04</v>
      </c>
      <c r="Q338" s="213" t="n">
        <v>0.0007</v>
      </c>
      <c r="R338" s="213" t="n">
        <f aca="false">Q338*H338</f>
        <v>0.0028</v>
      </c>
      <c r="S338" s="213" t="n">
        <v>0</v>
      </c>
      <c r="T338" s="214" t="n">
        <f aca="false">S338*H338</f>
        <v>0</v>
      </c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R338" s="215" t="s">
        <v>130</v>
      </c>
      <c r="AT338" s="215" t="s">
        <v>125</v>
      </c>
      <c r="AU338" s="215" t="s">
        <v>81</v>
      </c>
      <c r="AY338" s="3" t="s">
        <v>122</v>
      </c>
      <c r="BE338" s="216" t="n">
        <f aca="false">IF(N338="základní",J338,0)</f>
        <v>2724</v>
      </c>
      <c r="BF338" s="216" t="n">
        <f aca="false">IF(N338="snížená",J338,0)</f>
        <v>0</v>
      </c>
      <c r="BG338" s="216" t="n">
        <f aca="false">IF(N338="zákl. přenesená",J338,0)</f>
        <v>0</v>
      </c>
      <c r="BH338" s="216" t="n">
        <f aca="false">IF(N338="sníž. přenesená",J338,0)</f>
        <v>0</v>
      </c>
      <c r="BI338" s="216" t="n">
        <f aca="false">IF(N338="nulová",J338,0)</f>
        <v>0</v>
      </c>
      <c r="BJ338" s="3" t="s">
        <v>79</v>
      </c>
      <c r="BK338" s="216" t="n">
        <f aca="false">ROUND(I338*H338,2)</f>
        <v>2724</v>
      </c>
      <c r="BL338" s="3" t="s">
        <v>130</v>
      </c>
      <c r="BM338" s="215" t="s">
        <v>716</v>
      </c>
    </row>
    <row r="339" s="26" customFormat="true" ht="12.8" hidden="false" customHeight="false" outlineLevel="0" collapsed="false">
      <c r="A339" s="19"/>
      <c r="B339" s="20"/>
      <c r="C339" s="21"/>
      <c r="D339" s="217" t="s">
        <v>132</v>
      </c>
      <c r="E339" s="21"/>
      <c r="F339" s="218" t="s">
        <v>717</v>
      </c>
      <c r="G339" s="21"/>
      <c r="H339" s="21"/>
      <c r="I339" s="21"/>
      <c r="J339" s="21"/>
      <c r="K339" s="21"/>
      <c r="L339" s="25"/>
      <c r="M339" s="219"/>
      <c r="N339" s="220"/>
      <c r="O339" s="69"/>
      <c r="P339" s="69"/>
      <c r="Q339" s="69"/>
      <c r="R339" s="69"/>
      <c r="S339" s="69"/>
      <c r="T339" s="70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T339" s="3" t="s">
        <v>132</v>
      </c>
      <c r="AU339" s="3" t="s">
        <v>81</v>
      </c>
    </row>
    <row r="340" s="26" customFormat="true" ht="16.5" hidden="false" customHeight="true" outlineLevel="0" collapsed="false">
      <c r="A340" s="19"/>
      <c r="B340" s="20"/>
      <c r="C340" s="205" t="s">
        <v>718</v>
      </c>
      <c r="D340" s="205" t="s">
        <v>125</v>
      </c>
      <c r="E340" s="206" t="s">
        <v>719</v>
      </c>
      <c r="F340" s="207" t="s">
        <v>720</v>
      </c>
      <c r="G340" s="208" t="s">
        <v>231</v>
      </c>
      <c r="H340" s="209" t="n">
        <v>1</v>
      </c>
      <c r="I340" s="210" t="n">
        <v>987</v>
      </c>
      <c r="J340" s="210" t="n">
        <f aca="false">ROUND(I340*H340,2)</f>
        <v>987</v>
      </c>
      <c r="K340" s="207" t="s">
        <v>129</v>
      </c>
      <c r="L340" s="25"/>
      <c r="M340" s="211"/>
      <c r="N340" s="212" t="s">
        <v>36</v>
      </c>
      <c r="O340" s="213" t="n">
        <v>0.34</v>
      </c>
      <c r="P340" s="213" t="n">
        <f aca="false">O340*H340</f>
        <v>0.34</v>
      </c>
      <c r="Q340" s="213" t="n">
        <v>0.00107</v>
      </c>
      <c r="R340" s="213" t="n">
        <f aca="false">Q340*H340</f>
        <v>0.00107</v>
      </c>
      <c r="S340" s="213" t="n">
        <v>0</v>
      </c>
      <c r="T340" s="214" t="n">
        <f aca="false">S340*H340</f>
        <v>0</v>
      </c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R340" s="215" t="s">
        <v>130</v>
      </c>
      <c r="AT340" s="215" t="s">
        <v>125</v>
      </c>
      <c r="AU340" s="215" t="s">
        <v>81</v>
      </c>
      <c r="AY340" s="3" t="s">
        <v>122</v>
      </c>
      <c r="BE340" s="216" t="n">
        <f aca="false">IF(N340="základní",J340,0)</f>
        <v>987</v>
      </c>
      <c r="BF340" s="216" t="n">
        <f aca="false">IF(N340="snížená",J340,0)</f>
        <v>0</v>
      </c>
      <c r="BG340" s="216" t="n">
        <f aca="false">IF(N340="zákl. přenesená",J340,0)</f>
        <v>0</v>
      </c>
      <c r="BH340" s="216" t="n">
        <f aca="false">IF(N340="sníž. přenesená",J340,0)</f>
        <v>0</v>
      </c>
      <c r="BI340" s="216" t="n">
        <f aca="false">IF(N340="nulová",J340,0)</f>
        <v>0</v>
      </c>
      <c r="BJ340" s="3" t="s">
        <v>79</v>
      </c>
      <c r="BK340" s="216" t="n">
        <f aca="false">ROUND(I340*H340,2)</f>
        <v>987</v>
      </c>
      <c r="BL340" s="3" t="s">
        <v>130</v>
      </c>
      <c r="BM340" s="215" t="s">
        <v>721</v>
      </c>
    </row>
    <row r="341" s="26" customFormat="true" ht="12.8" hidden="false" customHeight="false" outlineLevel="0" collapsed="false">
      <c r="A341" s="19"/>
      <c r="B341" s="20"/>
      <c r="C341" s="21"/>
      <c r="D341" s="217" t="s">
        <v>132</v>
      </c>
      <c r="E341" s="21"/>
      <c r="F341" s="218" t="s">
        <v>722</v>
      </c>
      <c r="G341" s="21"/>
      <c r="H341" s="21"/>
      <c r="I341" s="21"/>
      <c r="J341" s="21"/>
      <c r="K341" s="21"/>
      <c r="L341" s="25"/>
      <c r="M341" s="219"/>
      <c r="N341" s="220"/>
      <c r="O341" s="69"/>
      <c r="P341" s="69"/>
      <c r="Q341" s="69"/>
      <c r="R341" s="69"/>
      <c r="S341" s="69"/>
      <c r="T341" s="70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T341" s="3" t="s">
        <v>132</v>
      </c>
      <c r="AU341" s="3" t="s">
        <v>81</v>
      </c>
    </row>
    <row r="342" s="26" customFormat="true" ht="16.5" hidden="false" customHeight="true" outlineLevel="0" collapsed="false">
      <c r="A342" s="19"/>
      <c r="B342" s="20"/>
      <c r="C342" s="205" t="s">
        <v>723</v>
      </c>
      <c r="D342" s="205" t="s">
        <v>125</v>
      </c>
      <c r="E342" s="206" t="s">
        <v>724</v>
      </c>
      <c r="F342" s="207" t="s">
        <v>725</v>
      </c>
      <c r="G342" s="208" t="s">
        <v>231</v>
      </c>
      <c r="H342" s="209" t="n">
        <v>1</v>
      </c>
      <c r="I342" s="210" t="n">
        <v>1460</v>
      </c>
      <c r="J342" s="210" t="n">
        <f aca="false">ROUND(I342*H342,2)</f>
        <v>1460</v>
      </c>
      <c r="K342" s="207" t="s">
        <v>129</v>
      </c>
      <c r="L342" s="25"/>
      <c r="M342" s="211"/>
      <c r="N342" s="212" t="s">
        <v>36</v>
      </c>
      <c r="O342" s="213" t="n">
        <v>0.41</v>
      </c>
      <c r="P342" s="213" t="n">
        <f aca="false">O342*H342</f>
        <v>0.41</v>
      </c>
      <c r="Q342" s="213" t="n">
        <v>0.00168</v>
      </c>
      <c r="R342" s="213" t="n">
        <f aca="false">Q342*H342</f>
        <v>0.00168</v>
      </c>
      <c r="S342" s="213" t="n">
        <v>0</v>
      </c>
      <c r="T342" s="214" t="n">
        <f aca="false">S342*H342</f>
        <v>0</v>
      </c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R342" s="215" t="s">
        <v>130</v>
      </c>
      <c r="AT342" s="215" t="s">
        <v>125</v>
      </c>
      <c r="AU342" s="215" t="s">
        <v>81</v>
      </c>
      <c r="AY342" s="3" t="s">
        <v>122</v>
      </c>
      <c r="BE342" s="216" t="n">
        <f aca="false">IF(N342="základní",J342,0)</f>
        <v>1460</v>
      </c>
      <c r="BF342" s="216" t="n">
        <f aca="false">IF(N342="snížená",J342,0)</f>
        <v>0</v>
      </c>
      <c r="BG342" s="216" t="n">
        <f aca="false">IF(N342="zákl. přenesená",J342,0)</f>
        <v>0</v>
      </c>
      <c r="BH342" s="216" t="n">
        <f aca="false">IF(N342="sníž. přenesená",J342,0)</f>
        <v>0</v>
      </c>
      <c r="BI342" s="216" t="n">
        <f aca="false">IF(N342="nulová",J342,0)</f>
        <v>0</v>
      </c>
      <c r="BJ342" s="3" t="s">
        <v>79</v>
      </c>
      <c r="BK342" s="216" t="n">
        <f aca="false">ROUND(I342*H342,2)</f>
        <v>1460</v>
      </c>
      <c r="BL342" s="3" t="s">
        <v>130</v>
      </c>
      <c r="BM342" s="215" t="s">
        <v>726</v>
      </c>
    </row>
    <row r="343" s="26" customFormat="true" ht="12.8" hidden="false" customHeight="false" outlineLevel="0" collapsed="false">
      <c r="A343" s="19"/>
      <c r="B343" s="20"/>
      <c r="C343" s="21"/>
      <c r="D343" s="217" t="s">
        <v>132</v>
      </c>
      <c r="E343" s="21"/>
      <c r="F343" s="218" t="s">
        <v>727</v>
      </c>
      <c r="G343" s="21"/>
      <c r="H343" s="21"/>
      <c r="I343" s="21"/>
      <c r="J343" s="21"/>
      <c r="K343" s="21"/>
      <c r="L343" s="25"/>
      <c r="M343" s="219"/>
      <c r="N343" s="220"/>
      <c r="O343" s="69"/>
      <c r="P343" s="69"/>
      <c r="Q343" s="69"/>
      <c r="R343" s="69"/>
      <c r="S343" s="69"/>
      <c r="T343" s="70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T343" s="3" t="s">
        <v>132</v>
      </c>
      <c r="AU343" s="3" t="s">
        <v>81</v>
      </c>
    </row>
    <row r="344" s="26" customFormat="true" ht="16.5" hidden="false" customHeight="true" outlineLevel="0" collapsed="false">
      <c r="A344" s="19"/>
      <c r="B344" s="20"/>
      <c r="C344" s="205" t="s">
        <v>728</v>
      </c>
      <c r="D344" s="205" t="s">
        <v>125</v>
      </c>
      <c r="E344" s="206" t="s">
        <v>729</v>
      </c>
      <c r="F344" s="207" t="s">
        <v>730</v>
      </c>
      <c r="G344" s="208" t="s">
        <v>231</v>
      </c>
      <c r="H344" s="209" t="n">
        <v>2</v>
      </c>
      <c r="I344" s="210" t="n">
        <v>316</v>
      </c>
      <c r="J344" s="210" t="n">
        <f aca="false">ROUND(I344*H344,2)</f>
        <v>632</v>
      </c>
      <c r="K344" s="207" t="s">
        <v>129</v>
      </c>
      <c r="L344" s="25"/>
      <c r="M344" s="211"/>
      <c r="N344" s="212" t="s">
        <v>36</v>
      </c>
      <c r="O344" s="213" t="n">
        <v>0.22</v>
      </c>
      <c r="P344" s="213" t="n">
        <f aca="false">O344*H344</f>
        <v>0.44</v>
      </c>
      <c r="Q344" s="213" t="n">
        <v>0.00031</v>
      </c>
      <c r="R344" s="213" t="n">
        <f aca="false">Q344*H344</f>
        <v>0.00062</v>
      </c>
      <c r="S344" s="213" t="n">
        <v>0</v>
      </c>
      <c r="T344" s="214" t="n">
        <f aca="false">S344*H344</f>
        <v>0</v>
      </c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R344" s="215" t="s">
        <v>130</v>
      </c>
      <c r="AT344" s="215" t="s">
        <v>125</v>
      </c>
      <c r="AU344" s="215" t="s">
        <v>81</v>
      </c>
      <c r="AY344" s="3" t="s">
        <v>122</v>
      </c>
      <c r="BE344" s="216" t="n">
        <f aca="false">IF(N344="základní",J344,0)</f>
        <v>632</v>
      </c>
      <c r="BF344" s="216" t="n">
        <f aca="false">IF(N344="snížená",J344,0)</f>
        <v>0</v>
      </c>
      <c r="BG344" s="216" t="n">
        <f aca="false">IF(N344="zákl. přenesená",J344,0)</f>
        <v>0</v>
      </c>
      <c r="BH344" s="216" t="n">
        <f aca="false">IF(N344="sníž. přenesená",J344,0)</f>
        <v>0</v>
      </c>
      <c r="BI344" s="216" t="n">
        <f aca="false">IF(N344="nulová",J344,0)</f>
        <v>0</v>
      </c>
      <c r="BJ344" s="3" t="s">
        <v>79</v>
      </c>
      <c r="BK344" s="216" t="n">
        <f aca="false">ROUND(I344*H344,2)</f>
        <v>632</v>
      </c>
      <c r="BL344" s="3" t="s">
        <v>130</v>
      </c>
      <c r="BM344" s="215" t="s">
        <v>731</v>
      </c>
    </row>
    <row r="345" s="26" customFormat="true" ht="12.8" hidden="false" customHeight="false" outlineLevel="0" collapsed="false">
      <c r="A345" s="19"/>
      <c r="B345" s="20"/>
      <c r="C345" s="21"/>
      <c r="D345" s="217" t="s">
        <v>132</v>
      </c>
      <c r="E345" s="21"/>
      <c r="F345" s="218" t="s">
        <v>732</v>
      </c>
      <c r="G345" s="21"/>
      <c r="H345" s="21"/>
      <c r="I345" s="21"/>
      <c r="J345" s="21"/>
      <c r="K345" s="21"/>
      <c r="L345" s="25"/>
      <c r="M345" s="219"/>
      <c r="N345" s="220"/>
      <c r="O345" s="69"/>
      <c r="P345" s="69"/>
      <c r="Q345" s="69"/>
      <c r="R345" s="69"/>
      <c r="S345" s="69"/>
      <c r="T345" s="70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T345" s="3" t="s">
        <v>132</v>
      </c>
      <c r="AU345" s="3" t="s">
        <v>81</v>
      </c>
    </row>
    <row r="346" s="26" customFormat="true" ht="21.75" hidden="false" customHeight="true" outlineLevel="0" collapsed="false">
      <c r="A346" s="19"/>
      <c r="B346" s="20"/>
      <c r="C346" s="205" t="s">
        <v>733</v>
      </c>
      <c r="D346" s="205" t="s">
        <v>125</v>
      </c>
      <c r="E346" s="206" t="s">
        <v>734</v>
      </c>
      <c r="F346" s="207" t="s">
        <v>735</v>
      </c>
      <c r="G346" s="208" t="s">
        <v>179</v>
      </c>
      <c r="H346" s="209" t="n">
        <v>1</v>
      </c>
      <c r="I346" s="210" t="n">
        <v>8020</v>
      </c>
      <c r="J346" s="210" t="n">
        <f aca="false">ROUND(I346*H346,2)</f>
        <v>8020</v>
      </c>
      <c r="K346" s="207" t="s">
        <v>129</v>
      </c>
      <c r="L346" s="25"/>
      <c r="M346" s="211"/>
      <c r="N346" s="212" t="s">
        <v>36</v>
      </c>
      <c r="O346" s="213" t="n">
        <v>1.03</v>
      </c>
      <c r="P346" s="213" t="n">
        <f aca="false">O346*H346</f>
        <v>1.03</v>
      </c>
      <c r="Q346" s="213" t="n">
        <v>0.0282</v>
      </c>
      <c r="R346" s="213" t="n">
        <f aca="false">Q346*H346</f>
        <v>0.0282</v>
      </c>
      <c r="S346" s="213" t="n">
        <v>0</v>
      </c>
      <c r="T346" s="214" t="n">
        <f aca="false">S346*H346</f>
        <v>0</v>
      </c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R346" s="215" t="s">
        <v>130</v>
      </c>
      <c r="AT346" s="215" t="s">
        <v>125</v>
      </c>
      <c r="AU346" s="215" t="s">
        <v>81</v>
      </c>
      <c r="AY346" s="3" t="s">
        <v>122</v>
      </c>
      <c r="BE346" s="216" t="n">
        <f aca="false">IF(N346="základní",J346,0)</f>
        <v>8020</v>
      </c>
      <c r="BF346" s="216" t="n">
        <f aca="false">IF(N346="snížená",J346,0)</f>
        <v>0</v>
      </c>
      <c r="BG346" s="216" t="n">
        <f aca="false">IF(N346="zákl. přenesená",J346,0)</f>
        <v>0</v>
      </c>
      <c r="BH346" s="216" t="n">
        <f aca="false">IF(N346="sníž. přenesená",J346,0)</f>
        <v>0</v>
      </c>
      <c r="BI346" s="216" t="n">
        <f aca="false">IF(N346="nulová",J346,0)</f>
        <v>0</v>
      </c>
      <c r="BJ346" s="3" t="s">
        <v>79</v>
      </c>
      <c r="BK346" s="216" t="n">
        <f aca="false">ROUND(I346*H346,2)</f>
        <v>8020</v>
      </c>
      <c r="BL346" s="3" t="s">
        <v>130</v>
      </c>
      <c r="BM346" s="215" t="s">
        <v>736</v>
      </c>
    </row>
    <row r="347" s="26" customFormat="true" ht="12.8" hidden="false" customHeight="false" outlineLevel="0" collapsed="false">
      <c r="A347" s="19"/>
      <c r="B347" s="20"/>
      <c r="C347" s="21"/>
      <c r="D347" s="217" t="s">
        <v>132</v>
      </c>
      <c r="E347" s="21"/>
      <c r="F347" s="218" t="s">
        <v>737</v>
      </c>
      <c r="G347" s="21"/>
      <c r="H347" s="21"/>
      <c r="I347" s="21"/>
      <c r="J347" s="21"/>
      <c r="K347" s="21"/>
      <c r="L347" s="25"/>
      <c r="M347" s="219"/>
      <c r="N347" s="220"/>
      <c r="O347" s="69"/>
      <c r="P347" s="69"/>
      <c r="Q347" s="69"/>
      <c r="R347" s="69"/>
      <c r="S347" s="69"/>
      <c r="T347" s="70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T347" s="3" t="s">
        <v>132</v>
      </c>
      <c r="AU347" s="3" t="s">
        <v>81</v>
      </c>
    </row>
    <row r="348" s="26" customFormat="true" ht="21.75" hidden="false" customHeight="true" outlineLevel="0" collapsed="false">
      <c r="A348" s="19"/>
      <c r="B348" s="20"/>
      <c r="C348" s="205" t="s">
        <v>738</v>
      </c>
      <c r="D348" s="205" t="s">
        <v>125</v>
      </c>
      <c r="E348" s="206" t="s">
        <v>739</v>
      </c>
      <c r="F348" s="207" t="s">
        <v>740</v>
      </c>
      <c r="G348" s="208" t="s">
        <v>179</v>
      </c>
      <c r="H348" s="209" t="n">
        <v>3</v>
      </c>
      <c r="I348" s="210" t="n">
        <v>7620</v>
      </c>
      <c r="J348" s="210" t="n">
        <f aca="false">ROUND(I348*H348,2)</f>
        <v>22860</v>
      </c>
      <c r="K348" s="207"/>
      <c r="L348" s="25"/>
      <c r="M348" s="211"/>
      <c r="N348" s="212" t="s">
        <v>36</v>
      </c>
      <c r="O348" s="213" t="n">
        <v>1.03</v>
      </c>
      <c r="P348" s="213" t="n">
        <f aca="false">O348*H348</f>
        <v>3.09</v>
      </c>
      <c r="Q348" s="213" t="n">
        <v>0.02814</v>
      </c>
      <c r="R348" s="213" t="n">
        <f aca="false">Q348*H348</f>
        <v>0.08442</v>
      </c>
      <c r="S348" s="213" t="n">
        <v>0</v>
      </c>
      <c r="T348" s="214" t="n">
        <f aca="false">S348*H348</f>
        <v>0</v>
      </c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R348" s="215" t="s">
        <v>130</v>
      </c>
      <c r="AT348" s="215" t="s">
        <v>125</v>
      </c>
      <c r="AU348" s="215" t="s">
        <v>81</v>
      </c>
      <c r="AY348" s="3" t="s">
        <v>122</v>
      </c>
      <c r="BE348" s="216" t="n">
        <f aca="false">IF(N348="základní",J348,0)</f>
        <v>22860</v>
      </c>
      <c r="BF348" s="216" t="n">
        <f aca="false">IF(N348="snížená",J348,0)</f>
        <v>0</v>
      </c>
      <c r="BG348" s="216" t="n">
        <f aca="false">IF(N348="zákl. přenesená",J348,0)</f>
        <v>0</v>
      </c>
      <c r="BH348" s="216" t="n">
        <f aca="false">IF(N348="sníž. přenesená",J348,0)</f>
        <v>0</v>
      </c>
      <c r="BI348" s="216" t="n">
        <f aca="false">IF(N348="nulová",J348,0)</f>
        <v>0</v>
      </c>
      <c r="BJ348" s="3" t="s">
        <v>79</v>
      </c>
      <c r="BK348" s="216" t="n">
        <f aca="false">ROUND(I348*H348,2)</f>
        <v>22860</v>
      </c>
      <c r="BL348" s="3" t="s">
        <v>130</v>
      </c>
      <c r="BM348" s="215" t="s">
        <v>741</v>
      </c>
    </row>
    <row r="349" s="26" customFormat="true" ht="12.8" hidden="false" customHeight="false" outlineLevel="0" collapsed="false">
      <c r="A349" s="19"/>
      <c r="B349" s="20"/>
      <c r="C349" s="21"/>
      <c r="D349" s="217" t="s">
        <v>132</v>
      </c>
      <c r="E349" s="21"/>
      <c r="F349" s="218" t="s">
        <v>742</v>
      </c>
      <c r="G349" s="21"/>
      <c r="H349" s="21"/>
      <c r="I349" s="21"/>
      <c r="J349" s="21"/>
      <c r="K349" s="21"/>
      <c r="L349" s="25"/>
      <c r="M349" s="219"/>
      <c r="N349" s="220"/>
      <c r="O349" s="69"/>
      <c r="P349" s="69"/>
      <c r="Q349" s="69"/>
      <c r="R349" s="69"/>
      <c r="S349" s="69"/>
      <c r="T349" s="70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T349" s="3" t="s">
        <v>132</v>
      </c>
      <c r="AU349" s="3" t="s">
        <v>81</v>
      </c>
    </row>
    <row r="350" s="26" customFormat="true" ht="21.75" hidden="false" customHeight="true" outlineLevel="0" collapsed="false">
      <c r="A350" s="19"/>
      <c r="B350" s="20"/>
      <c r="C350" s="205" t="s">
        <v>743</v>
      </c>
      <c r="D350" s="205" t="s">
        <v>125</v>
      </c>
      <c r="E350" s="206" t="s">
        <v>744</v>
      </c>
      <c r="F350" s="207" t="s">
        <v>745</v>
      </c>
      <c r="G350" s="208" t="s">
        <v>231</v>
      </c>
      <c r="H350" s="209" t="n">
        <v>10</v>
      </c>
      <c r="I350" s="210" t="n">
        <v>876</v>
      </c>
      <c r="J350" s="210" t="n">
        <f aca="false">ROUND(I350*H350,2)</f>
        <v>8760</v>
      </c>
      <c r="K350" s="207" t="s">
        <v>129</v>
      </c>
      <c r="L350" s="25"/>
      <c r="M350" s="211"/>
      <c r="N350" s="212" t="s">
        <v>36</v>
      </c>
      <c r="O350" s="213" t="n">
        <v>0.375</v>
      </c>
      <c r="P350" s="213" t="n">
        <f aca="false">O350*H350</f>
        <v>3.75</v>
      </c>
      <c r="Q350" s="213" t="n">
        <v>0.00127</v>
      </c>
      <c r="R350" s="213" t="n">
        <f aca="false">Q350*H350</f>
        <v>0.0127</v>
      </c>
      <c r="S350" s="213" t="n">
        <v>0</v>
      </c>
      <c r="T350" s="214" t="n">
        <f aca="false">S350*H350</f>
        <v>0</v>
      </c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R350" s="215" t="s">
        <v>130</v>
      </c>
      <c r="AT350" s="215" t="s">
        <v>125</v>
      </c>
      <c r="AU350" s="215" t="s">
        <v>81</v>
      </c>
      <c r="AY350" s="3" t="s">
        <v>122</v>
      </c>
      <c r="BE350" s="216" t="n">
        <f aca="false">IF(N350="základní",J350,0)</f>
        <v>8760</v>
      </c>
      <c r="BF350" s="216" t="n">
        <f aca="false">IF(N350="snížená",J350,0)</f>
        <v>0</v>
      </c>
      <c r="BG350" s="216" t="n">
        <f aca="false">IF(N350="zákl. přenesená",J350,0)</f>
        <v>0</v>
      </c>
      <c r="BH350" s="216" t="n">
        <f aca="false">IF(N350="sníž. přenesená",J350,0)</f>
        <v>0</v>
      </c>
      <c r="BI350" s="216" t="n">
        <f aca="false">IF(N350="nulová",J350,0)</f>
        <v>0</v>
      </c>
      <c r="BJ350" s="3" t="s">
        <v>79</v>
      </c>
      <c r="BK350" s="216" t="n">
        <f aca="false">ROUND(I350*H350,2)</f>
        <v>8760</v>
      </c>
      <c r="BL350" s="3" t="s">
        <v>130</v>
      </c>
      <c r="BM350" s="215" t="s">
        <v>746</v>
      </c>
    </row>
    <row r="351" s="26" customFormat="true" ht="12.8" hidden="false" customHeight="false" outlineLevel="0" collapsed="false">
      <c r="A351" s="19"/>
      <c r="B351" s="20"/>
      <c r="C351" s="21"/>
      <c r="D351" s="217" t="s">
        <v>132</v>
      </c>
      <c r="E351" s="21"/>
      <c r="F351" s="218" t="s">
        <v>747</v>
      </c>
      <c r="G351" s="21"/>
      <c r="H351" s="21"/>
      <c r="I351" s="21"/>
      <c r="J351" s="21"/>
      <c r="K351" s="21"/>
      <c r="L351" s="25"/>
      <c r="M351" s="219"/>
      <c r="N351" s="220"/>
      <c r="O351" s="69"/>
      <c r="P351" s="69"/>
      <c r="Q351" s="69"/>
      <c r="R351" s="69"/>
      <c r="S351" s="69"/>
      <c r="T351" s="70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T351" s="3" t="s">
        <v>132</v>
      </c>
      <c r="AU351" s="3" t="s">
        <v>81</v>
      </c>
    </row>
    <row r="352" s="26" customFormat="true" ht="21.75" hidden="false" customHeight="true" outlineLevel="0" collapsed="false">
      <c r="A352" s="19"/>
      <c r="B352" s="20"/>
      <c r="C352" s="205" t="s">
        <v>748</v>
      </c>
      <c r="D352" s="205" t="s">
        <v>125</v>
      </c>
      <c r="E352" s="206" t="s">
        <v>749</v>
      </c>
      <c r="F352" s="207" t="s">
        <v>750</v>
      </c>
      <c r="G352" s="208" t="s">
        <v>231</v>
      </c>
      <c r="H352" s="209" t="n">
        <v>1</v>
      </c>
      <c r="I352" s="210" t="n">
        <v>3300</v>
      </c>
      <c r="J352" s="210" t="n">
        <f aca="false">ROUND(I352*H352,2)</f>
        <v>3300</v>
      </c>
      <c r="K352" s="207" t="s">
        <v>129</v>
      </c>
      <c r="L352" s="25"/>
      <c r="M352" s="211"/>
      <c r="N352" s="212" t="s">
        <v>36</v>
      </c>
      <c r="O352" s="213" t="n">
        <v>0.46</v>
      </c>
      <c r="P352" s="213" t="n">
        <f aca="false">O352*H352</f>
        <v>0.46</v>
      </c>
      <c r="Q352" s="213" t="n">
        <v>0.00485</v>
      </c>
      <c r="R352" s="213" t="n">
        <f aca="false">Q352*H352</f>
        <v>0.00485</v>
      </c>
      <c r="S352" s="213" t="n">
        <v>0</v>
      </c>
      <c r="T352" s="214" t="n">
        <f aca="false">S352*H352</f>
        <v>0</v>
      </c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R352" s="215" t="s">
        <v>130</v>
      </c>
      <c r="AT352" s="215" t="s">
        <v>125</v>
      </c>
      <c r="AU352" s="215" t="s">
        <v>81</v>
      </c>
      <c r="AY352" s="3" t="s">
        <v>122</v>
      </c>
      <c r="BE352" s="216" t="n">
        <f aca="false">IF(N352="základní",J352,0)</f>
        <v>3300</v>
      </c>
      <c r="BF352" s="216" t="n">
        <f aca="false">IF(N352="snížená",J352,0)</f>
        <v>0</v>
      </c>
      <c r="BG352" s="216" t="n">
        <f aca="false">IF(N352="zákl. přenesená",J352,0)</f>
        <v>0</v>
      </c>
      <c r="BH352" s="216" t="n">
        <f aca="false">IF(N352="sníž. přenesená",J352,0)</f>
        <v>0</v>
      </c>
      <c r="BI352" s="216" t="n">
        <f aca="false">IF(N352="nulová",J352,0)</f>
        <v>0</v>
      </c>
      <c r="BJ352" s="3" t="s">
        <v>79</v>
      </c>
      <c r="BK352" s="216" t="n">
        <f aca="false">ROUND(I352*H352,2)</f>
        <v>3300</v>
      </c>
      <c r="BL352" s="3" t="s">
        <v>130</v>
      </c>
      <c r="BM352" s="215" t="s">
        <v>751</v>
      </c>
    </row>
    <row r="353" s="26" customFormat="true" ht="12.8" hidden="false" customHeight="false" outlineLevel="0" collapsed="false">
      <c r="A353" s="19"/>
      <c r="B353" s="20"/>
      <c r="C353" s="21"/>
      <c r="D353" s="217" t="s">
        <v>132</v>
      </c>
      <c r="E353" s="21"/>
      <c r="F353" s="218" t="s">
        <v>752</v>
      </c>
      <c r="G353" s="21"/>
      <c r="H353" s="21"/>
      <c r="I353" s="21"/>
      <c r="J353" s="21"/>
      <c r="K353" s="21"/>
      <c r="L353" s="25"/>
      <c r="M353" s="219"/>
      <c r="N353" s="220"/>
      <c r="O353" s="69"/>
      <c r="P353" s="69"/>
      <c r="Q353" s="69"/>
      <c r="R353" s="69"/>
      <c r="S353" s="69"/>
      <c r="T353" s="70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T353" s="3" t="s">
        <v>132</v>
      </c>
      <c r="AU353" s="3" t="s">
        <v>81</v>
      </c>
    </row>
    <row r="354" s="26" customFormat="true" ht="21.75" hidden="false" customHeight="true" outlineLevel="0" collapsed="false">
      <c r="A354" s="19"/>
      <c r="B354" s="20"/>
      <c r="C354" s="205" t="s">
        <v>753</v>
      </c>
      <c r="D354" s="205" t="s">
        <v>125</v>
      </c>
      <c r="E354" s="206" t="s">
        <v>754</v>
      </c>
      <c r="F354" s="207" t="s">
        <v>755</v>
      </c>
      <c r="G354" s="208" t="s">
        <v>231</v>
      </c>
      <c r="H354" s="209" t="n">
        <v>10</v>
      </c>
      <c r="I354" s="210" t="n">
        <v>995</v>
      </c>
      <c r="J354" s="210" t="n">
        <f aca="false">ROUND(I354*H354,2)</f>
        <v>9950</v>
      </c>
      <c r="K354" s="207" t="s">
        <v>129</v>
      </c>
      <c r="L354" s="25"/>
      <c r="M354" s="211"/>
      <c r="N354" s="212" t="s">
        <v>36</v>
      </c>
      <c r="O354" s="213" t="n">
        <v>0.375</v>
      </c>
      <c r="P354" s="213" t="n">
        <f aca="false">O354*H354</f>
        <v>3.75</v>
      </c>
      <c r="Q354" s="213" t="n">
        <v>0.00116</v>
      </c>
      <c r="R354" s="213" t="n">
        <f aca="false">Q354*H354</f>
        <v>0.0116</v>
      </c>
      <c r="S354" s="213" t="n">
        <v>0</v>
      </c>
      <c r="T354" s="214" t="n">
        <f aca="false">S354*H354</f>
        <v>0</v>
      </c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R354" s="215" t="s">
        <v>130</v>
      </c>
      <c r="AT354" s="215" t="s">
        <v>125</v>
      </c>
      <c r="AU354" s="215" t="s">
        <v>81</v>
      </c>
      <c r="AY354" s="3" t="s">
        <v>122</v>
      </c>
      <c r="BE354" s="216" t="n">
        <f aca="false">IF(N354="základní",J354,0)</f>
        <v>9950</v>
      </c>
      <c r="BF354" s="216" t="n">
        <f aca="false">IF(N354="snížená",J354,0)</f>
        <v>0</v>
      </c>
      <c r="BG354" s="216" t="n">
        <f aca="false">IF(N354="zákl. přenesená",J354,0)</f>
        <v>0</v>
      </c>
      <c r="BH354" s="216" t="n">
        <f aca="false">IF(N354="sníž. přenesená",J354,0)</f>
        <v>0</v>
      </c>
      <c r="BI354" s="216" t="n">
        <f aca="false">IF(N354="nulová",J354,0)</f>
        <v>0</v>
      </c>
      <c r="BJ354" s="3" t="s">
        <v>79</v>
      </c>
      <c r="BK354" s="216" t="n">
        <f aca="false">ROUND(I354*H354,2)</f>
        <v>9950</v>
      </c>
      <c r="BL354" s="3" t="s">
        <v>130</v>
      </c>
      <c r="BM354" s="215" t="s">
        <v>756</v>
      </c>
    </row>
    <row r="355" s="26" customFormat="true" ht="12.8" hidden="false" customHeight="false" outlineLevel="0" collapsed="false">
      <c r="A355" s="19"/>
      <c r="B355" s="20"/>
      <c r="C355" s="21"/>
      <c r="D355" s="217" t="s">
        <v>132</v>
      </c>
      <c r="E355" s="21"/>
      <c r="F355" s="218" t="s">
        <v>757</v>
      </c>
      <c r="G355" s="21"/>
      <c r="H355" s="21"/>
      <c r="I355" s="21"/>
      <c r="J355" s="21"/>
      <c r="K355" s="21"/>
      <c r="L355" s="25"/>
      <c r="M355" s="219"/>
      <c r="N355" s="220"/>
      <c r="O355" s="69"/>
      <c r="P355" s="69"/>
      <c r="Q355" s="69"/>
      <c r="R355" s="69"/>
      <c r="S355" s="69"/>
      <c r="T355" s="70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T355" s="3" t="s">
        <v>132</v>
      </c>
      <c r="AU355" s="3" t="s">
        <v>81</v>
      </c>
    </row>
    <row r="356" s="26" customFormat="true" ht="21.75" hidden="false" customHeight="true" outlineLevel="0" collapsed="false">
      <c r="A356" s="19"/>
      <c r="B356" s="20"/>
      <c r="C356" s="205" t="s">
        <v>758</v>
      </c>
      <c r="D356" s="205" t="s">
        <v>125</v>
      </c>
      <c r="E356" s="206" t="s">
        <v>759</v>
      </c>
      <c r="F356" s="207" t="s">
        <v>760</v>
      </c>
      <c r="G356" s="208" t="s">
        <v>231</v>
      </c>
      <c r="H356" s="209" t="n">
        <v>1</v>
      </c>
      <c r="I356" s="210" t="n">
        <v>3980</v>
      </c>
      <c r="J356" s="210" t="n">
        <f aca="false">ROUND(I356*H356,2)</f>
        <v>3980</v>
      </c>
      <c r="K356" s="207" t="s">
        <v>129</v>
      </c>
      <c r="L356" s="25"/>
      <c r="M356" s="211"/>
      <c r="N356" s="212" t="s">
        <v>36</v>
      </c>
      <c r="O356" s="213" t="n">
        <v>0.46</v>
      </c>
      <c r="P356" s="213" t="n">
        <f aca="false">O356*H356</f>
        <v>0.46</v>
      </c>
      <c r="Q356" s="213" t="n">
        <v>0.00486</v>
      </c>
      <c r="R356" s="213" t="n">
        <f aca="false">Q356*H356</f>
        <v>0.00486</v>
      </c>
      <c r="S356" s="213" t="n">
        <v>0</v>
      </c>
      <c r="T356" s="214" t="n">
        <f aca="false">S356*H356</f>
        <v>0</v>
      </c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R356" s="215" t="s">
        <v>130</v>
      </c>
      <c r="AT356" s="215" t="s">
        <v>125</v>
      </c>
      <c r="AU356" s="215" t="s">
        <v>81</v>
      </c>
      <c r="AY356" s="3" t="s">
        <v>122</v>
      </c>
      <c r="BE356" s="216" t="n">
        <f aca="false">IF(N356="základní",J356,0)</f>
        <v>3980</v>
      </c>
      <c r="BF356" s="216" t="n">
        <f aca="false">IF(N356="snížená",J356,0)</f>
        <v>0</v>
      </c>
      <c r="BG356" s="216" t="n">
        <f aca="false">IF(N356="zákl. přenesená",J356,0)</f>
        <v>0</v>
      </c>
      <c r="BH356" s="216" t="n">
        <f aca="false">IF(N356="sníž. přenesená",J356,0)</f>
        <v>0</v>
      </c>
      <c r="BI356" s="216" t="n">
        <f aca="false">IF(N356="nulová",J356,0)</f>
        <v>0</v>
      </c>
      <c r="BJ356" s="3" t="s">
        <v>79</v>
      </c>
      <c r="BK356" s="216" t="n">
        <f aca="false">ROUND(I356*H356,2)</f>
        <v>3980</v>
      </c>
      <c r="BL356" s="3" t="s">
        <v>130</v>
      </c>
      <c r="BM356" s="215" t="s">
        <v>761</v>
      </c>
    </row>
    <row r="357" s="26" customFormat="true" ht="12.8" hidden="false" customHeight="false" outlineLevel="0" collapsed="false">
      <c r="A357" s="19"/>
      <c r="B357" s="20"/>
      <c r="C357" s="21"/>
      <c r="D357" s="217" t="s">
        <v>132</v>
      </c>
      <c r="E357" s="21"/>
      <c r="F357" s="218" t="s">
        <v>762</v>
      </c>
      <c r="G357" s="21"/>
      <c r="H357" s="21"/>
      <c r="I357" s="21"/>
      <c r="J357" s="21"/>
      <c r="K357" s="21"/>
      <c r="L357" s="25"/>
      <c r="M357" s="219"/>
      <c r="N357" s="220"/>
      <c r="O357" s="69"/>
      <c r="P357" s="69"/>
      <c r="Q357" s="69"/>
      <c r="R357" s="69"/>
      <c r="S357" s="69"/>
      <c r="T357" s="70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T357" s="3" t="s">
        <v>132</v>
      </c>
      <c r="AU357" s="3" t="s">
        <v>81</v>
      </c>
    </row>
    <row r="358" s="26" customFormat="true" ht="21.75" hidden="false" customHeight="true" outlineLevel="0" collapsed="false">
      <c r="A358" s="19"/>
      <c r="B358" s="20"/>
      <c r="C358" s="205" t="s">
        <v>763</v>
      </c>
      <c r="D358" s="205" t="s">
        <v>125</v>
      </c>
      <c r="E358" s="206" t="s">
        <v>275</v>
      </c>
      <c r="F358" s="207" t="s">
        <v>276</v>
      </c>
      <c r="G358" s="208" t="s">
        <v>231</v>
      </c>
      <c r="H358" s="209" t="n">
        <v>2</v>
      </c>
      <c r="I358" s="210" t="n">
        <v>701</v>
      </c>
      <c r="J358" s="210" t="n">
        <f aca="false">ROUND(I358*H358,2)</f>
        <v>1402</v>
      </c>
      <c r="K358" s="207" t="s">
        <v>129</v>
      </c>
      <c r="L358" s="25"/>
      <c r="M358" s="211"/>
      <c r="N358" s="212" t="s">
        <v>36</v>
      </c>
      <c r="O358" s="213" t="n">
        <v>0.381</v>
      </c>
      <c r="P358" s="213" t="n">
        <f aca="false">O358*H358</f>
        <v>0.762</v>
      </c>
      <c r="Q358" s="213" t="n">
        <v>0.00056</v>
      </c>
      <c r="R358" s="213" t="n">
        <f aca="false">Q358*H358</f>
        <v>0.00112</v>
      </c>
      <c r="S358" s="213" t="n">
        <v>0</v>
      </c>
      <c r="T358" s="214" t="n">
        <f aca="false">S358*H358</f>
        <v>0</v>
      </c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R358" s="215" t="s">
        <v>130</v>
      </c>
      <c r="AT358" s="215" t="s">
        <v>125</v>
      </c>
      <c r="AU358" s="215" t="s">
        <v>81</v>
      </c>
      <c r="AY358" s="3" t="s">
        <v>122</v>
      </c>
      <c r="BE358" s="216" t="n">
        <f aca="false">IF(N358="základní",J358,0)</f>
        <v>1402</v>
      </c>
      <c r="BF358" s="216" t="n">
        <f aca="false">IF(N358="snížená",J358,0)</f>
        <v>0</v>
      </c>
      <c r="BG358" s="216" t="n">
        <f aca="false">IF(N358="zákl. přenesená",J358,0)</f>
        <v>0</v>
      </c>
      <c r="BH358" s="216" t="n">
        <f aca="false">IF(N358="sníž. přenesená",J358,0)</f>
        <v>0</v>
      </c>
      <c r="BI358" s="216" t="n">
        <f aca="false">IF(N358="nulová",J358,0)</f>
        <v>0</v>
      </c>
      <c r="BJ358" s="3" t="s">
        <v>79</v>
      </c>
      <c r="BK358" s="216" t="n">
        <f aca="false">ROUND(I358*H358,2)</f>
        <v>1402</v>
      </c>
      <c r="BL358" s="3" t="s">
        <v>130</v>
      </c>
      <c r="BM358" s="215" t="s">
        <v>764</v>
      </c>
    </row>
    <row r="359" s="26" customFormat="true" ht="12.8" hidden="false" customHeight="false" outlineLevel="0" collapsed="false">
      <c r="A359" s="19"/>
      <c r="B359" s="20"/>
      <c r="C359" s="21"/>
      <c r="D359" s="217" t="s">
        <v>132</v>
      </c>
      <c r="E359" s="21"/>
      <c r="F359" s="218" t="s">
        <v>278</v>
      </c>
      <c r="G359" s="21"/>
      <c r="H359" s="21"/>
      <c r="I359" s="21"/>
      <c r="J359" s="21"/>
      <c r="K359" s="21"/>
      <c r="L359" s="25"/>
      <c r="M359" s="219"/>
      <c r="N359" s="220"/>
      <c r="O359" s="69"/>
      <c r="P359" s="69"/>
      <c r="Q359" s="69"/>
      <c r="R359" s="69"/>
      <c r="S359" s="69"/>
      <c r="T359" s="70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T359" s="3" t="s">
        <v>132</v>
      </c>
      <c r="AU359" s="3" t="s">
        <v>81</v>
      </c>
    </row>
    <row r="360" s="26" customFormat="true" ht="21.75" hidden="false" customHeight="true" outlineLevel="0" collapsed="false">
      <c r="A360" s="19"/>
      <c r="B360" s="20"/>
      <c r="C360" s="205" t="s">
        <v>765</v>
      </c>
      <c r="D360" s="205" t="s">
        <v>125</v>
      </c>
      <c r="E360" s="206" t="s">
        <v>766</v>
      </c>
      <c r="F360" s="207" t="s">
        <v>767</v>
      </c>
      <c r="G360" s="208" t="s">
        <v>128</v>
      </c>
      <c r="H360" s="209" t="n">
        <v>720</v>
      </c>
      <c r="I360" s="210" t="n">
        <v>45.8</v>
      </c>
      <c r="J360" s="210" t="n">
        <f aca="false">ROUND(I360*H360,2)</f>
        <v>32976</v>
      </c>
      <c r="K360" s="207" t="s">
        <v>129</v>
      </c>
      <c r="L360" s="25"/>
      <c r="M360" s="211"/>
      <c r="N360" s="212" t="s">
        <v>36</v>
      </c>
      <c r="O360" s="213" t="n">
        <v>0.067</v>
      </c>
      <c r="P360" s="213" t="n">
        <f aca="false">O360*H360</f>
        <v>48.24</v>
      </c>
      <c r="Q360" s="213" t="n">
        <v>0.00019</v>
      </c>
      <c r="R360" s="213" t="n">
        <f aca="false">Q360*H360</f>
        <v>0.1368</v>
      </c>
      <c r="S360" s="213" t="n">
        <v>0</v>
      </c>
      <c r="T360" s="214" t="n">
        <f aca="false">S360*H360</f>
        <v>0</v>
      </c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R360" s="215" t="s">
        <v>130</v>
      </c>
      <c r="AT360" s="215" t="s">
        <v>125</v>
      </c>
      <c r="AU360" s="215" t="s">
        <v>81</v>
      </c>
      <c r="AY360" s="3" t="s">
        <v>122</v>
      </c>
      <c r="BE360" s="216" t="n">
        <f aca="false">IF(N360="základní",J360,0)</f>
        <v>32976</v>
      </c>
      <c r="BF360" s="216" t="n">
        <f aca="false">IF(N360="snížená",J360,0)</f>
        <v>0</v>
      </c>
      <c r="BG360" s="216" t="n">
        <f aca="false">IF(N360="zákl. přenesená",J360,0)</f>
        <v>0</v>
      </c>
      <c r="BH360" s="216" t="n">
        <f aca="false">IF(N360="sníž. přenesená",J360,0)</f>
        <v>0</v>
      </c>
      <c r="BI360" s="216" t="n">
        <f aca="false">IF(N360="nulová",J360,0)</f>
        <v>0</v>
      </c>
      <c r="BJ360" s="3" t="s">
        <v>79</v>
      </c>
      <c r="BK360" s="216" t="n">
        <f aca="false">ROUND(I360*H360,2)</f>
        <v>32976</v>
      </c>
      <c r="BL360" s="3" t="s">
        <v>130</v>
      </c>
      <c r="BM360" s="215" t="s">
        <v>768</v>
      </c>
    </row>
    <row r="361" s="26" customFormat="true" ht="12.8" hidden="false" customHeight="false" outlineLevel="0" collapsed="false">
      <c r="A361" s="19"/>
      <c r="B361" s="20"/>
      <c r="C361" s="21"/>
      <c r="D361" s="217" t="s">
        <v>132</v>
      </c>
      <c r="E361" s="21"/>
      <c r="F361" s="218" t="s">
        <v>769</v>
      </c>
      <c r="G361" s="21"/>
      <c r="H361" s="21"/>
      <c r="I361" s="21"/>
      <c r="J361" s="21"/>
      <c r="K361" s="21"/>
      <c r="L361" s="25"/>
      <c r="M361" s="219"/>
      <c r="N361" s="220"/>
      <c r="O361" s="69"/>
      <c r="P361" s="69"/>
      <c r="Q361" s="69"/>
      <c r="R361" s="69"/>
      <c r="S361" s="69"/>
      <c r="T361" s="70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T361" s="3" t="s">
        <v>132</v>
      </c>
      <c r="AU361" s="3" t="s">
        <v>81</v>
      </c>
    </row>
    <row r="362" s="234" customFormat="true" ht="12.8" hidden="false" customHeight="false" outlineLevel="0" collapsed="false">
      <c r="B362" s="235"/>
      <c r="C362" s="236"/>
      <c r="D362" s="217" t="s">
        <v>424</v>
      </c>
      <c r="E362" s="237"/>
      <c r="F362" s="238" t="s">
        <v>628</v>
      </c>
      <c r="G362" s="236"/>
      <c r="H362" s="237"/>
      <c r="I362" s="236"/>
      <c r="J362" s="236"/>
      <c r="K362" s="236"/>
      <c r="L362" s="239"/>
      <c r="M362" s="240"/>
      <c r="N362" s="241"/>
      <c r="O362" s="241"/>
      <c r="P362" s="241"/>
      <c r="Q362" s="241"/>
      <c r="R362" s="241"/>
      <c r="S362" s="241"/>
      <c r="T362" s="242"/>
      <c r="AT362" s="243" t="s">
        <v>424</v>
      </c>
      <c r="AU362" s="243" t="s">
        <v>81</v>
      </c>
      <c r="AV362" s="234" t="s">
        <v>79</v>
      </c>
      <c r="AW362" s="234" t="s">
        <v>28</v>
      </c>
      <c r="AX362" s="234" t="s">
        <v>71</v>
      </c>
      <c r="AY362" s="243" t="s">
        <v>122</v>
      </c>
    </row>
    <row r="363" s="244" customFormat="true" ht="12.8" hidden="false" customHeight="false" outlineLevel="0" collapsed="false">
      <c r="B363" s="245"/>
      <c r="C363" s="246"/>
      <c r="D363" s="217" t="s">
        <v>424</v>
      </c>
      <c r="E363" s="247"/>
      <c r="F363" s="248" t="s">
        <v>770</v>
      </c>
      <c r="G363" s="246"/>
      <c r="H363" s="249" t="n">
        <v>720</v>
      </c>
      <c r="I363" s="246"/>
      <c r="J363" s="246"/>
      <c r="K363" s="246"/>
      <c r="L363" s="250"/>
      <c r="M363" s="251"/>
      <c r="N363" s="252"/>
      <c r="O363" s="252"/>
      <c r="P363" s="252"/>
      <c r="Q363" s="252"/>
      <c r="R363" s="252"/>
      <c r="S363" s="252"/>
      <c r="T363" s="253"/>
      <c r="AT363" s="254" t="s">
        <v>424</v>
      </c>
      <c r="AU363" s="254" t="s">
        <v>81</v>
      </c>
      <c r="AV363" s="244" t="s">
        <v>81</v>
      </c>
      <c r="AW363" s="244" t="s">
        <v>28</v>
      </c>
      <c r="AX363" s="244" t="s">
        <v>79</v>
      </c>
      <c r="AY363" s="254" t="s">
        <v>122</v>
      </c>
    </row>
    <row r="364" s="26" customFormat="true" ht="16.5" hidden="false" customHeight="true" outlineLevel="0" collapsed="false">
      <c r="A364" s="19"/>
      <c r="B364" s="20"/>
      <c r="C364" s="205" t="s">
        <v>771</v>
      </c>
      <c r="D364" s="205" t="s">
        <v>125</v>
      </c>
      <c r="E364" s="206" t="s">
        <v>772</v>
      </c>
      <c r="F364" s="207" t="s">
        <v>773</v>
      </c>
      <c r="G364" s="208" t="s">
        <v>128</v>
      </c>
      <c r="H364" s="209" t="n">
        <v>720</v>
      </c>
      <c r="I364" s="210" t="n">
        <v>41.4</v>
      </c>
      <c r="J364" s="210" t="n">
        <f aca="false">ROUND(I364*H364,2)</f>
        <v>29808</v>
      </c>
      <c r="K364" s="207" t="s">
        <v>129</v>
      </c>
      <c r="L364" s="25"/>
      <c r="M364" s="211"/>
      <c r="N364" s="212" t="s">
        <v>36</v>
      </c>
      <c r="O364" s="213" t="n">
        <v>0.082</v>
      </c>
      <c r="P364" s="213" t="n">
        <f aca="false">O364*H364</f>
        <v>59.04</v>
      </c>
      <c r="Q364" s="213" t="n">
        <v>1E-005</v>
      </c>
      <c r="R364" s="213" t="n">
        <f aca="false">Q364*H364</f>
        <v>0.0072</v>
      </c>
      <c r="S364" s="213" t="n">
        <v>0</v>
      </c>
      <c r="T364" s="214" t="n">
        <f aca="false">S364*H364</f>
        <v>0</v>
      </c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R364" s="215" t="s">
        <v>130</v>
      </c>
      <c r="AT364" s="215" t="s">
        <v>125</v>
      </c>
      <c r="AU364" s="215" t="s">
        <v>81</v>
      </c>
      <c r="AY364" s="3" t="s">
        <v>122</v>
      </c>
      <c r="BE364" s="216" t="n">
        <f aca="false">IF(N364="základní",J364,0)</f>
        <v>29808</v>
      </c>
      <c r="BF364" s="216" t="n">
        <f aca="false">IF(N364="snížená",J364,0)</f>
        <v>0</v>
      </c>
      <c r="BG364" s="216" t="n">
        <f aca="false">IF(N364="zákl. přenesená",J364,0)</f>
        <v>0</v>
      </c>
      <c r="BH364" s="216" t="n">
        <f aca="false">IF(N364="sníž. přenesená",J364,0)</f>
        <v>0</v>
      </c>
      <c r="BI364" s="216" t="n">
        <f aca="false">IF(N364="nulová",J364,0)</f>
        <v>0</v>
      </c>
      <c r="BJ364" s="3" t="s">
        <v>79</v>
      </c>
      <c r="BK364" s="216" t="n">
        <f aca="false">ROUND(I364*H364,2)</f>
        <v>29808</v>
      </c>
      <c r="BL364" s="3" t="s">
        <v>130</v>
      </c>
      <c r="BM364" s="215" t="s">
        <v>774</v>
      </c>
    </row>
    <row r="365" s="26" customFormat="true" ht="12.8" hidden="false" customHeight="false" outlineLevel="0" collapsed="false">
      <c r="A365" s="19"/>
      <c r="B365" s="20"/>
      <c r="C365" s="21"/>
      <c r="D365" s="217" t="s">
        <v>132</v>
      </c>
      <c r="E365" s="21"/>
      <c r="F365" s="218" t="s">
        <v>775</v>
      </c>
      <c r="G365" s="21"/>
      <c r="H365" s="21"/>
      <c r="I365" s="21"/>
      <c r="J365" s="21"/>
      <c r="K365" s="21"/>
      <c r="L365" s="25"/>
      <c r="M365" s="219"/>
      <c r="N365" s="220"/>
      <c r="O365" s="69"/>
      <c r="P365" s="69"/>
      <c r="Q365" s="69"/>
      <c r="R365" s="69"/>
      <c r="S365" s="69"/>
      <c r="T365" s="70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T365" s="3" t="s">
        <v>132</v>
      </c>
      <c r="AU365" s="3" t="s">
        <v>81</v>
      </c>
    </row>
    <row r="366" s="234" customFormat="true" ht="12.8" hidden="false" customHeight="false" outlineLevel="0" collapsed="false">
      <c r="B366" s="235"/>
      <c r="C366" s="236"/>
      <c r="D366" s="217" t="s">
        <v>424</v>
      </c>
      <c r="E366" s="237"/>
      <c r="F366" s="238" t="s">
        <v>628</v>
      </c>
      <c r="G366" s="236"/>
      <c r="H366" s="237"/>
      <c r="I366" s="236"/>
      <c r="J366" s="236"/>
      <c r="K366" s="236"/>
      <c r="L366" s="239"/>
      <c r="M366" s="240"/>
      <c r="N366" s="241"/>
      <c r="O366" s="241"/>
      <c r="P366" s="241"/>
      <c r="Q366" s="241"/>
      <c r="R366" s="241"/>
      <c r="S366" s="241"/>
      <c r="T366" s="242"/>
      <c r="AT366" s="243" t="s">
        <v>424</v>
      </c>
      <c r="AU366" s="243" t="s">
        <v>81</v>
      </c>
      <c r="AV366" s="234" t="s">
        <v>79</v>
      </c>
      <c r="AW366" s="234" t="s">
        <v>28</v>
      </c>
      <c r="AX366" s="234" t="s">
        <v>71</v>
      </c>
      <c r="AY366" s="243" t="s">
        <v>122</v>
      </c>
    </row>
    <row r="367" s="244" customFormat="true" ht="12.8" hidden="false" customHeight="false" outlineLevel="0" collapsed="false">
      <c r="B367" s="245"/>
      <c r="C367" s="246"/>
      <c r="D367" s="217" t="s">
        <v>424</v>
      </c>
      <c r="E367" s="247"/>
      <c r="F367" s="248" t="s">
        <v>776</v>
      </c>
      <c r="G367" s="246"/>
      <c r="H367" s="249" t="n">
        <v>720</v>
      </c>
      <c r="I367" s="246"/>
      <c r="J367" s="246"/>
      <c r="K367" s="246"/>
      <c r="L367" s="250"/>
      <c r="M367" s="251"/>
      <c r="N367" s="252"/>
      <c r="O367" s="252"/>
      <c r="P367" s="252"/>
      <c r="Q367" s="252"/>
      <c r="R367" s="252"/>
      <c r="S367" s="252"/>
      <c r="T367" s="253"/>
      <c r="AT367" s="254" t="s">
        <v>424</v>
      </c>
      <c r="AU367" s="254" t="s">
        <v>81</v>
      </c>
      <c r="AV367" s="244" t="s">
        <v>81</v>
      </c>
      <c r="AW367" s="244" t="s">
        <v>28</v>
      </c>
      <c r="AX367" s="244" t="s">
        <v>79</v>
      </c>
      <c r="AY367" s="254" t="s">
        <v>122</v>
      </c>
    </row>
    <row r="368" s="26" customFormat="true" ht="21.75" hidden="false" customHeight="true" outlineLevel="0" collapsed="false">
      <c r="A368" s="19"/>
      <c r="B368" s="20"/>
      <c r="C368" s="205" t="s">
        <v>777</v>
      </c>
      <c r="D368" s="205" t="s">
        <v>125</v>
      </c>
      <c r="E368" s="206" t="s">
        <v>778</v>
      </c>
      <c r="F368" s="207" t="s">
        <v>779</v>
      </c>
      <c r="G368" s="208" t="s">
        <v>166</v>
      </c>
      <c r="H368" s="209" t="n">
        <v>1.186</v>
      </c>
      <c r="I368" s="210" t="n">
        <v>584</v>
      </c>
      <c r="J368" s="210" t="n">
        <f aca="false">ROUND(I368*H368,2)</f>
        <v>692.62</v>
      </c>
      <c r="K368" s="207" t="s">
        <v>129</v>
      </c>
      <c r="L368" s="25"/>
      <c r="M368" s="211"/>
      <c r="N368" s="212" t="s">
        <v>36</v>
      </c>
      <c r="O368" s="213" t="n">
        <v>1.374</v>
      </c>
      <c r="P368" s="213" t="n">
        <f aca="false">O368*H368</f>
        <v>1.629564</v>
      </c>
      <c r="Q368" s="213" t="n">
        <v>0</v>
      </c>
      <c r="R368" s="213" t="n">
        <f aca="false">Q368*H368</f>
        <v>0</v>
      </c>
      <c r="S368" s="213" t="n">
        <v>0</v>
      </c>
      <c r="T368" s="214" t="n">
        <f aca="false">S368*H368</f>
        <v>0</v>
      </c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R368" s="215" t="s">
        <v>130</v>
      </c>
      <c r="AT368" s="215" t="s">
        <v>125</v>
      </c>
      <c r="AU368" s="215" t="s">
        <v>81</v>
      </c>
      <c r="AY368" s="3" t="s">
        <v>122</v>
      </c>
      <c r="BE368" s="216" t="n">
        <f aca="false">IF(N368="základní",J368,0)</f>
        <v>692.62</v>
      </c>
      <c r="BF368" s="216" t="n">
        <f aca="false">IF(N368="snížená",J368,0)</f>
        <v>0</v>
      </c>
      <c r="BG368" s="216" t="n">
        <f aca="false">IF(N368="zákl. přenesená",J368,0)</f>
        <v>0</v>
      </c>
      <c r="BH368" s="216" t="n">
        <f aca="false">IF(N368="sníž. přenesená",J368,0)</f>
        <v>0</v>
      </c>
      <c r="BI368" s="216" t="n">
        <f aca="false">IF(N368="nulová",J368,0)</f>
        <v>0</v>
      </c>
      <c r="BJ368" s="3" t="s">
        <v>79</v>
      </c>
      <c r="BK368" s="216" t="n">
        <f aca="false">ROUND(I368*H368,2)</f>
        <v>692.62</v>
      </c>
      <c r="BL368" s="3" t="s">
        <v>130</v>
      </c>
      <c r="BM368" s="215" t="s">
        <v>780</v>
      </c>
    </row>
    <row r="369" s="26" customFormat="true" ht="12.8" hidden="false" customHeight="false" outlineLevel="0" collapsed="false">
      <c r="A369" s="19"/>
      <c r="B369" s="20"/>
      <c r="C369" s="21"/>
      <c r="D369" s="217" t="s">
        <v>132</v>
      </c>
      <c r="E369" s="21"/>
      <c r="F369" s="218" t="s">
        <v>781</v>
      </c>
      <c r="G369" s="21"/>
      <c r="H369" s="21"/>
      <c r="I369" s="21"/>
      <c r="J369" s="21"/>
      <c r="K369" s="21"/>
      <c r="L369" s="25"/>
      <c r="M369" s="219"/>
      <c r="N369" s="220"/>
      <c r="O369" s="69"/>
      <c r="P369" s="69"/>
      <c r="Q369" s="69"/>
      <c r="R369" s="69"/>
      <c r="S369" s="69"/>
      <c r="T369" s="70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T369" s="3" t="s">
        <v>132</v>
      </c>
      <c r="AU369" s="3" t="s">
        <v>81</v>
      </c>
    </row>
    <row r="370" s="26" customFormat="true" ht="21.75" hidden="false" customHeight="true" outlineLevel="0" collapsed="false">
      <c r="A370" s="19"/>
      <c r="B370" s="20"/>
      <c r="C370" s="205" t="s">
        <v>688</v>
      </c>
      <c r="D370" s="205" t="s">
        <v>125</v>
      </c>
      <c r="E370" s="206" t="s">
        <v>782</v>
      </c>
      <c r="F370" s="207" t="s">
        <v>783</v>
      </c>
      <c r="G370" s="208" t="s">
        <v>166</v>
      </c>
      <c r="H370" s="209" t="n">
        <v>1.186</v>
      </c>
      <c r="I370" s="210" t="n">
        <v>475</v>
      </c>
      <c r="J370" s="210" t="n">
        <f aca="false">ROUND(I370*H370,2)</f>
        <v>563.35</v>
      </c>
      <c r="K370" s="207" t="s">
        <v>129</v>
      </c>
      <c r="L370" s="25"/>
      <c r="M370" s="211"/>
      <c r="N370" s="212" t="s">
        <v>36</v>
      </c>
      <c r="O370" s="213" t="n">
        <v>1.18</v>
      </c>
      <c r="P370" s="213" t="n">
        <f aca="false">O370*H370</f>
        <v>1.39948</v>
      </c>
      <c r="Q370" s="213" t="n">
        <v>0</v>
      </c>
      <c r="R370" s="213" t="n">
        <f aca="false">Q370*H370</f>
        <v>0</v>
      </c>
      <c r="S370" s="213" t="n">
        <v>0</v>
      </c>
      <c r="T370" s="214" t="n">
        <f aca="false">S370*H370</f>
        <v>0</v>
      </c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R370" s="215" t="s">
        <v>130</v>
      </c>
      <c r="AT370" s="215" t="s">
        <v>125</v>
      </c>
      <c r="AU370" s="215" t="s">
        <v>81</v>
      </c>
      <c r="AY370" s="3" t="s">
        <v>122</v>
      </c>
      <c r="BE370" s="216" t="n">
        <f aca="false">IF(N370="základní",J370,0)</f>
        <v>563.35</v>
      </c>
      <c r="BF370" s="216" t="n">
        <f aca="false">IF(N370="snížená",J370,0)</f>
        <v>0</v>
      </c>
      <c r="BG370" s="216" t="n">
        <f aca="false">IF(N370="zákl. přenesená",J370,0)</f>
        <v>0</v>
      </c>
      <c r="BH370" s="216" t="n">
        <f aca="false">IF(N370="sníž. přenesená",J370,0)</f>
        <v>0</v>
      </c>
      <c r="BI370" s="216" t="n">
        <f aca="false">IF(N370="nulová",J370,0)</f>
        <v>0</v>
      </c>
      <c r="BJ370" s="3" t="s">
        <v>79</v>
      </c>
      <c r="BK370" s="216" t="n">
        <f aca="false">ROUND(I370*H370,2)</f>
        <v>563.35</v>
      </c>
      <c r="BL370" s="3" t="s">
        <v>130</v>
      </c>
      <c r="BM370" s="215" t="s">
        <v>784</v>
      </c>
    </row>
    <row r="371" s="26" customFormat="true" ht="12.8" hidden="false" customHeight="false" outlineLevel="0" collapsed="false">
      <c r="A371" s="19"/>
      <c r="B371" s="20"/>
      <c r="C371" s="21"/>
      <c r="D371" s="217" t="s">
        <v>132</v>
      </c>
      <c r="E371" s="21"/>
      <c r="F371" s="218" t="s">
        <v>785</v>
      </c>
      <c r="G371" s="21"/>
      <c r="H371" s="21"/>
      <c r="I371" s="21"/>
      <c r="J371" s="21"/>
      <c r="K371" s="21"/>
      <c r="L371" s="25"/>
      <c r="M371" s="219"/>
      <c r="N371" s="220"/>
      <c r="O371" s="69"/>
      <c r="P371" s="69"/>
      <c r="Q371" s="69"/>
      <c r="R371" s="69"/>
      <c r="S371" s="69"/>
      <c r="T371" s="70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T371" s="3" t="s">
        <v>132</v>
      </c>
      <c r="AU371" s="3" t="s">
        <v>81</v>
      </c>
    </row>
    <row r="372" s="189" customFormat="true" ht="22.8" hidden="false" customHeight="true" outlineLevel="0" collapsed="false">
      <c r="B372" s="190"/>
      <c r="C372" s="191"/>
      <c r="D372" s="192" t="s">
        <v>70</v>
      </c>
      <c r="E372" s="203" t="s">
        <v>786</v>
      </c>
      <c r="F372" s="203" t="s">
        <v>787</v>
      </c>
      <c r="G372" s="191"/>
      <c r="H372" s="191"/>
      <c r="I372" s="191"/>
      <c r="J372" s="204" t="n">
        <f aca="false">BK372</f>
        <v>611351.75</v>
      </c>
      <c r="K372" s="191"/>
      <c r="L372" s="195"/>
      <c r="M372" s="196"/>
      <c r="N372" s="197"/>
      <c r="O372" s="197"/>
      <c r="P372" s="198" t="n">
        <f aca="false">SUM(P373:P428)</f>
        <v>131.766071</v>
      </c>
      <c r="Q372" s="197"/>
      <c r="R372" s="198" t="n">
        <f aca="false">SUM(R373:R428)</f>
        <v>0.97735</v>
      </c>
      <c r="S372" s="197"/>
      <c r="T372" s="199" t="n">
        <f aca="false">SUM(T373:T428)</f>
        <v>0</v>
      </c>
      <c r="AR372" s="200" t="s">
        <v>81</v>
      </c>
      <c r="AT372" s="201" t="s">
        <v>70</v>
      </c>
      <c r="AU372" s="201" t="s">
        <v>79</v>
      </c>
      <c r="AY372" s="200" t="s">
        <v>122</v>
      </c>
      <c r="BK372" s="202" t="n">
        <f aca="false">SUM(BK373:BK428)</f>
        <v>611351.75</v>
      </c>
    </row>
    <row r="373" s="26" customFormat="true" ht="21.75" hidden="false" customHeight="true" outlineLevel="0" collapsed="false">
      <c r="A373" s="19"/>
      <c r="B373" s="20"/>
      <c r="C373" s="205" t="s">
        <v>788</v>
      </c>
      <c r="D373" s="205" t="s">
        <v>125</v>
      </c>
      <c r="E373" s="206" t="s">
        <v>789</v>
      </c>
      <c r="F373" s="207" t="s">
        <v>790</v>
      </c>
      <c r="G373" s="208" t="s">
        <v>179</v>
      </c>
      <c r="H373" s="209" t="n">
        <v>4</v>
      </c>
      <c r="I373" s="210" t="n">
        <v>4400</v>
      </c>
      <c r="J373" s="210" t="n">
        <f aca="false">ROUND(I373*H373,2)</f>
        <v>17600</v>
      </c>
      <c r="K373" s="207" t="s">
        <v>129</v>
      </c>
      <c r="L373" s="25"/>
      <c r="M373" s="211"/>
      <c r="N373" s="212" t="s">
        <v>36</v>
      </c>
      <c r="O373" s="213" t="n">
        <v>1.1</v>
      </c>
      <c r="P373" s="213" t="n">
        <f aca="false">O373*H373</f>
        <v>4.4</v>
      </c>
      <c r="Q373" s="213" t="n">
        <v>0.01697</v>
      </c>
      <c r="R373" s="213" t="n">
        <f aca="false">Q373*H373</f>
        <v>0.06788</v>
      </c>
      <c r="S373" s="213" t="n">
        <v>0</v>
      </c>
      <c r="T373" s="214" t="n">
        <f aca="false">S373*H373</f>
        <v>0</v>
      </c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R373" s="215" t="s">
        <v>130</v>
      </c>
      <c r="AT373" s="215" t="s">
        <v>125</v>
      </c>
      <c r="AU373" s="215" t="s">
        <v>81</v>
      </c>
      <c r="AY373" s="3" t="s">
        <v>122</v>
      </c>
      <c r="BE373" s="216" t="n">
        <f aca="false">IF(N373="základní",J373,0)</f>
        <v>17600</v>
      </c>
      <c r="BF373" s="216" t="n">
        <f aca="false">IF(N373="snížená",J373,0)</f>
        <v>0</v>
      </c>
      <c r="BG373" s="216" t="n">
        <f aca="false">IF(N373="zákl. přenesená",J373,0)</f>
        <v>0</v>
      </c>
      <c r="BH373" s="216" t="n">
        <f aca="false">IF(N373="sníž. přenesená",J373,0)</f>
        <v>0</v>
      </c>
      <c r="BI373" s="216" t="n">
        <f aca="false">IF(N373="nulová",J373,0)</f>
        <v>0</v>
      </c>
      <c r="BJ373" s="3" t="s">
        <v>79</v>
      </c>
      <c r="BK373" s="216" t="n">
        <f aca="false">ROUND(I373*H373,2)</f>
        <v>17600</v>
      </c>
      <c r="BL373" s="3" t="s">
        <v>130</v>
      </c>
      <c r="BM373" s="215" t="s">
        <v>791</v>
      </c>
    </row>
    <row r="374" s="26" customFormat="true" ht="12.8" hidden="false" customHeight="false" outlineLevel="0" collapsed="false">
      <c r="A374" s="19"/>
      <c r="B374" s="20"/>
      <c r="C374" s="21"/>
      <c r="D374" s="217" t="s">
        <v>132</v>
      </c>
      <c r="E374" s="21"/>
      <c r="F374" s="218" t="s">
        <v>792</v>
      </c>
      <c r="G374" s="21"/>
      <c r="H374" s="21"/>
      <c r="I374" s="21"/>
      <c r="J374" s="21"/>
      <c r="K374" s="21"/>
      <c r="L374" s="25"/>
      <c r="M374" s="219"/>
      <c r="N374" s="220"/>
      <c r="O374" s="69"/>
      <c r="P374" s="69"/>
      <c r="Q374" s="69"/>
      <c r="R374" s="69"/>
      <c r="S374" s="69"/>
      <c r="T374" s="70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T374" s="3" t="s">
        <v>132</v>
      </c>
      <c r="AU374" s="3" t="s">
        <v>81</v>
      </c>
    </row>
    <row r="375" s="26" customFormat="true" ht="21.75" hidden="false" customHeight="true" outlineLevel="0" collapsed="false">
      <c r="A375" s="19"/>
      <c r="B375" s="20"/>
      <c r="C375" s="205" t="s">
        <v>793</v>
      </c>
      <c r="D375" s="205" t="s">
        <v>125</v>
      </c>
      <c r="E375" s="206" t="s">
        <v>794</v>
      </c>
      <c r="F375" s="207" t="s">
        <v>795</v>
      </c>
      <c r="G375" s="208" t="s">
        <v>179</v>
      </c>
      <c r="H375" s="209" t="n">
        <v>11</v>
      </c>
      <c r="I375" s="210" t="n">
        <v>4900</v>
      </c>
      <c r="J375" s="210" t="n">
        <f aca="false">ROUND(I375*H375,2)</f>
        <v>53900</v>
      </c>
      <c r="K375" s="207"/>
      <c r="L375" s="25"/>
      <c r="M375" s="211"/>
      <c r="N375" s="212" t="s">
        <v>36</v>
      </c>
      <c r="O375" s="213" t="n">
        <v>1.1</v>
      </c>
      <c r="P375" s="213" t="n">
        <f aca="false">O375*H375</f>
        <v>12.1</v>
      </c>
      <c r="Q375" s="213" t="n">
        <v>0.01692</v>
      </c>
      <c r="R375" s="213" t="n">
        <f aca="false">Q375*H375</f>
        <v>0.18612</v>
      </c>
      <c r="S375" s="213" t="n">
        <v>0</v>
      </c>
      <c r="T375" s="214" t="n">
        <f aca="false">S375*H375</f>
        <v>0</v>
      </c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R375" s="215" t="s">
        <v>130</v>
      </c>
      <c r="AT375" s="215" t="s">
        <v>125</v>
      </c>
      <c r="AU375" s="215" t="s">
        <v>81</v>
      </c>
      <c r="AY375" s="3" t="s">
        <v>122</v>
      </c>
      <c r="BE375" s="216" t="n">
        <f aca="false">IF(N375="základní",J375,0)</f>
        <v>53900</v>
      </c>
      <c r="BF375" s="216" t="n">
        <f aca="false">IF(N375="snížená",J375,0)</f>
        <v>0</v>
      </c>
      <c r="BG375" s="216" t="n">
        <f aca="false">IF(N375="zákl. přenesená",J375,0)</f>
        <v>0</v>
      </c>
      <c r="BH375" s="216" t="n">
        <f aca="false">IF(N375="sníž. přenesená",J375,0)</f>
        <v>0</v>
      </c>
      <c r="BI375" s="216" t="n">
        <f aca="false">IF(N375="nulová",J375,0)</f>
        <v>0</v>
      </c>
      <c r="BJ375" s="3" t="s">
        <v>79</v>
      </c>
      <c r="BK375" s="216" t="n">
        <f aca="false">ROUND(I375*H375,2)</f>
        <v>53900</v>
      </c>
      <c r="BL375" s="3" t="s">
        <v>130</v>
      </c>
      <c r="BM375" s="215" t="s">
        <v>796</v>
      </c>
    </row>
    <row r="376" s="26" customFormat="true" ht="12.8" hidden="false" customHeight="false" outlineLevel="0" collapsed="false">
      <c r="A376" s="19"/>
      <c r="B376" s="20"/>
      <c r="C376" s="21"/>
      <c r="D376" s="217" t="s">
        <v>132</v>
      </c>
      <c r="E376" s="21"/>
      <c r="F376" s="218" t="s">
        <v>797</v>
      </c>
      <c r="G376" s="21"/>
      <c r="H376" s="21"/>
      <c r="I376" s="21"/>
      <c r="J376" s="21"/>
      <c r="K376" s="21"/>
      <c r="L376" s="25"/>
      <c r="M376" s="219"/>
      <c r="N376" s="220"/>
      <c r="O376" s="69"/>
      <c r="P376" s="69"/>
      <c r="Q376" s="69"/>
      <c r="R376" s="69"/>
      <c r="S376" s="69"/>
      <c r="T376" s="70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T376" s="3" t="s">
        <v>132</v>
      </c>
      <c r="AU376" s="3" t="s">
        <v>81</v>
      </c>
    </row>
    <row r="377" s="26" customFormat="true" ht="21.75" hidden="false" customHeight="true" outlineLevel="0" collapsed="false">
      <c r="A377" s="19"/>
      <c r="B377" s="20"/>
      <c r="C377" s="205" t="s">
        <v>798</v>
      </c>
      <c r="D377" s="205" t="s">
        <v>125</v>
      </c>
      <c r="E377" s="206" t="s">
        <v>799</v>
      </c>
      <c r="F377" s="207" t="s">
        <v>800</v>
      </c>
      <c r="G377" s="208" t="s">
        <v>179</v>
      </c>
      <c r="H377" s="209" t="n">
        <v>1</v>
      </c>
      <c r="I377" s="210" t="n">
        <v>11800</v>
      </c>
      <c r="J377" s="210" t="n">
        <f aca="false">ROUND(I377*H377,2)</f>
        <v>11800</v>
      </c>
      <c r="K377" s="207" t="s">
        <v>129</v>
      </c>
      <c r="L377" s="25"/>
      <c r="M377" s="211"/>
      <c r="N377" s="212" t="s">
        <v>36</v>
      </c>
      <c r="O377" s="213" t="n">
        <v>1.5</v>
      </c>
      <c r="P377" s="213" t="n">
        <f aca="false">O377*H377</f>
        <v>1.5</v>
      </c>
      <c r="Q377" s="213" t="n">
        <v>0.01908</v>
      </c>
      <c r="R377" s="213" t="n">
        <f aca="false">Q377*H377</f>
        <v>0.01908</v>
      </c>
      <c r="S377" s="213" t="n">
        <v>0</v>
      </c>
      <c r="T377" s="214" t="n">
        <f aca="false">S377*H377</f>
        <v>0</v>
      </c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R377" s="215" t="s">
        <v>130</v>
      </c>
      <c r="AT377" s="215" t="s">
        <v>125</v>
      </c>
      <c r="AU377" s="215" t="s">
        <v>81</v>
      </c>
      <c r="AY377" s="3" t="s">
        <v>122</v>
      </c>
      <c r="BE377" s="216" t="n">
        <f aca="false">IF(N377="základní",J377,0)</f>
        <v>11800</v>
      </c>
      <c r="BF377" s="216" t="n">
        <f aca="false">IF(N377="snížená",J377,0)</f>
        <v>0</v>
      </c>
      <c r="BG377" s="216" t="n">
        <f aca="false">IF(N377="zákl. přenesená",J377,0)</f>
        <v>0</v>
      </c>
      <c r="BH377" s="216" t="n">
        <f aca="false">IF(N377="sníž. přenesená",J377,0)</f>
        <v>0</v>
      </c>
      <c r="BI377" s="216" t="n">
        <f aca="false">IF(N377="nulová",J377,0)</f>
        <v>0</v>
      </c>
      <c r="BJ377" s="3" t="s">
        <v>79</v>
      </c>
      <c r="BK377" s="216" t="n">
        <f aca="false">ROUND(I377*H377,2)</f>
        <v>11800</v>
      </c>
      <c r="BL377" s="3" t="s">
        <v>130</v>
      </c>
      <c r="BM377" s="215" t="s">
        <v>801</v>
      </c>
    </row>
    <row r="378" s="26" customFormat="true" ht="12.8" hidden="false" customHeight="false" outlineLevel="0" collapsed="false">
      <c r="A378" s="19"/>
      <c r="B378" s="20"/>
      <c r="C378" s="21"/>
      <c r="D378" s="217" t="s">
        <v>132</v>
      </c>
      <c r="E378" s="21"/>
      <c r="F378" s="218" t="s">
        <v>802</v>
      </c>
      <c r="G378" s="21"/>
      <c r="H378" s="21"/>
      <c r="I378" s="21"/>
      <c r="J378" s="21"/>
      <c r="K378" s="21"/>
      <c r="L378" s="25"/>
      <c r="M378" s="219"/>
      <c r="N378" s="220"/>
      <c r="O378" s="69"/>
      <c r="P378" s="69"/>
      <c r="Q378" s="69"/>
      <c r="R378" s="69"/>
      <c r="S378" s="69"/>
      <c r="T378" s="70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T378" s="3" t="s">
        <v>132</v>
      </c>
      <c r="AU378" s="3" t="s">
        <v>81</v>
      </c>
    </row>
    <row r="379" s="26" customFormat="true" ht="21.75" hidden="false" customHeight="true" outlineLevel="0" collapsed="false">
      <c r="A379" s="19"/>
      <c r="B379" s="20"/>
      <c r="C379" s="205" t="s">
        <v>803</v>
      </c>
      <c r="D379" s="205" t="s">
        <v>125</v>
      </c>
      <c r="E379" s="206" t="s">
        <v>804</v>
      </c>
      <c r="F379" s="207" t="s">
        <v>805</v>
      </c>
      <c r="G379" s="208" t="s">
        <v>179</v>
      </c>
      <c r="H379" s="209" t="n">
        <v>4</v>
      </c>
      <c r="I379" s="210" t="n">
        <v>3700</v>
      </c>
      <c r="J379" s="210" t="n">
        <f aca="false">ROUND(I379*H379,2)</f>
        <v>14800</v>
      </c>
      <c r="K379" s="207" t="s">
        <v>129</v>
      </c>
      <c r="L379" s="25"/>
      <c r="M379" s="211"/>
      <c r="N379" s="212" t="s">
        <v>36</v>
      </c>
      <c r="O379" s="213" t="n">
        <v>1.1</v>
      </c>
      <c r="P379" s="213" t="n">
        <f aca="false">O379*H379</f>
        <v>4.4</v>
      </c>
      <c r="Q379" s="213" t="n">
        <v>0.01497</v>
      </c>
      <c r="R379" s="213" t="n">
        <f aca="false">Q379*H379</f>
        <v>0.05988</v>
      </c>
      <c r="S379" s="213" t="n">
        <v>0</v>
      </c>
      <c r="T379" s="214" t="n">
        <f aca="false">S379*H379</f>
        <v>0</v>
      </c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R379" s="215" t="s">
        <v>130</v>
      </c>
      <c r="AT379" s="215" t="s">
        <v>125</v>
      </c>
      <c r="AU379" s="215" t="s">
        <v>81</v>
      </c>
      <c r="AY379" s="3" t="s">
        <v>122</v>
      </c>
      <c r="BE379" s="216" t="n">
        <f aca="false">IF(N379="základní",J379,0)</f>
        <v>14800</v>
      </c>
      <c r="BF379" s="216" t="n">
        <f aca="false">IF(N379="snížená",J379,0)</f>
        <v>0</v>
      </c>
      <c r="BG379" s="216" t="n">
        <f aca="false">IF(N379="zákl. přenesená",J379,0)</f>
        <v>0</v>
      </c>
      <c r="BH379" s="216" t="n">
        <f aca="false">IF(N379="sníž. přenesená",J379,0)</f>
        <v>0</v>
      </c>
      <c r="BI379" s="216" t="n">
        <f aca="false">IF(N379="nulová",J379,0)</f>
        <v>0</v>
      </c>
      <c r="BJ379" s="3" t="s">
        <v>79</v>
      </c>
      <c r="BK379" s="216" t="n">
        <f aca="false">ROUND(I379*H379,2)</f>
        <v>14800</v>
      </c>
      <c r="BL379" s="3" t="s">
        <v>130</v>
      </c>
      <c r="BM379" s="215" t="s">
        <v>806</v>
      </c>
    </row>
    <row r="380" s="26" customFormat="true" ht="12.8" hidden="false" customHeight="false" outlineLevel="0" collapsed="false">
      <c r="A380" s="19"/>
      <c r="B380" s="20"/>
      <c r="C380" s="21"/>
      <c r="D380" s="217" t="s">
        <v>132</v>
      </c>
      <c r="E380" s="21"/>
      <c r="F380" s="218" t="s">
        <v>807</v>
      </c>
      <c r="G380" s="21"/>
      <c r="H380" s="21"/>
      <c r="I380" s="21"/>
      <c r="J380" s="21"/>
      <c r="K380" s="21"/>
      <c r="L380" s="25"/>
      <c r="M380" s="219"/>
      <c r="N380" s="220"/>
      <c r="O380" s="69"/>
      <c r="P380" s="69"/>
      <c r="Q380" s="69"/>
      <c r="R380" s="69"/>
      <c r="S380" s="69"/>
      <c r="T380" s="70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T380" s="3" t="s">
        <v>132</v>
      </c>
      <c r="AU380" s="3" t="s">
        <v>81</v>
      </c>
    </row>
    <row r="381" s="26" customFormat="true" ht="21.75" hidden="false" customHeight="true" outlineLevel="0" collapsed="false">
      <c r="A381" s="19"/>
      <c r="B381" s="20"/>
      <c r="C381" s="205" t="s">
        <v>808</v>
      </c>
      <c r="D381" s="205" t="s">
        <v>125</v>
      </c>
      <c r="E381" s="206" t="s">
        <v>809</v>
      </c>
      <c r="F381" s="207" t="s">
        <v>810</v>
      </c>
      <c r="G381" s="208" t="s">
        <v>179</v>
      </c>
      <c r="H381" s="209" t="n">
        <v>11</v>
      </c>
      <c r="I381" s="210" t="n">
        <v>3340</v>
      </c>
      <c r="J381" s="210" t="n">
        <f aca="false">ROUND(I381*H381,2)</f>
        <v>36740</v>
      </c>
      <c r="K381" s="207" t="s">
        <v>129</v>
      </c>
      <c r="L381" s="25"/>
      <c r="M381" s="211"/>
      <c r="N381" s="212" t="s">
        <v>36</v>
      </c>
      <c r="O381" s="213" t="n">
        <v>1.1</v>
      </c>
      <c r="P381" s="213" t="n">
        <f aca="false">O381*H381</f>
        <v>12.1</v>
      </c>
      <c r="Q381" s="213" t="n">
        <v>0.01921</v>
      </c>
      <c r="R381" s="213" t="n">
        <f aca="false">Q381*H381</f>
        <v>0.21131</v>
      </c>
      <c r="S381" s="213" t="n">
        <v>0</v>
      </c>
      <c r="T381" s="214" t="n">
        <f aca="false">S381*H381</f>
        <v>0</v>
      </c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R381" s="215" t="s">
        <v>130</v>
      </c>
      <c r="AT381" s="215" t="s">
        <v>125</v>
      </c>
      <c r="AU381" s="215" t="s">
        <v>81</v>
      </c>
      <c r="AY381" s="3" t="s">
        <v>122</v>
      </c>
      <c r="BE381" s="216" t="n">
        <f aca="false">IF(N381="základní",J381,0)</f>
        <v>36740</v>
      </c>
      <c r="BF381" s="216" t="n">
        <f aca="false">IF(N381="snížená",J381,0)</f>
        <v>0</v>
      </c>
      <c r="BG381" s="216" t="n">
        <f aca="false">IF(N381="zákl. přenesená",J381,0)</f>
        <v>0</v>
      </c>
      <c r="BH381" s="216" t="n">
        <f aca="false">IF(N381="sníž. přenesená",J381,0)</f>
        <v>0</v>
      </c>
      <c r="BI381" s="216" t="n">
        <f aca="false">IF(N381="nulová",J381,0)</f>
        <v>0</v>
      </c>
      <c r="BJ381" s="3" t="s">
        <v>79</v>
      </c>
      <c r="BK381" s="216" t="n">
        <f aca="false">ROUND(I381*H381,2)</f>
        <v>36740</v>
      </c>
      <c r="BL381" s="3" t="s">
        <v>130</v>
      </c>
      <c r="BM381" s="215" t="s">
        <v>811</v>
      </c>
    </row>
    <row r="382" s="26" customFormat="true" ht="12.8" hidden="false" customHeight="false" outlineLevel="0" collapsed="false">
      <c r="A382" s="19"/>
      <c r="B382" s="20"/>
      <c r="C382" s="21"/>
      <c r="D382" s="217" t="s">
        <v>132</v>
      </c>
      <c r="E382" s="21"/>
      <c r="F382" s="218" t="s">
        <v>812</v>
      </c>
      <c r="G382" s="21"/>
      <c r="H382" s="21"/>
      <c r="I382" s="21"/>
      <c r="J382" s="21"/>
      <c r="K382" s="21"/>
      <c r="L382" s="25"/>
      <c r="M382" s="219"/>
      <c r="N382" s="220"/>
      <c r="O382" s="69"/>
      <c r="P382" s="69"/>
      <c r="Q382" s="69"/>
      <c r="R382" s="69"/>
      <c r="S382" s="69"/>
      <c r="T382" s="70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T382" s="3" t="s">
        <v>132</v>
      </c>
      <c r="AU382" s="3" t="s">
        <v>81</v>
      </c>
    </row>
    <row r="383" s="26" customFormat="true" ht="21.75" hidden="false" customHeight="true" outlineLevel="0" collapsed="false">
      <c r="A383" s="19"/>
      <c r="B383" s="20"/>
      <c r="C383" s="205" t="s">
        <v>813</v>
      </c>
      <c r="D383" s="205" t="s">
        <v>125</v>
      </c>
      <c r="E383" s="206" t="s">
        <v>814</v>
      </c>
      <c r="F383" s="207" t="s">
        <v>815</v>
      </c>
      <c r="G383" s="208" t="s">
        <v>231</v>
      </c>
      <c r="H383" s="209" t="n">
        <v>10</v>
      </c>
      <c r="I383" s="210" t="n">
        <v>6710</v>
      </c>
      <c r="J383" s="210" t="n">
        <f aca="false">ROUND(I383*H383,2)</f>
        <v>67100</v>
      </c>
      <c r="K383" s="207" t="s">
        <v>129</v>
      </c>
      <c r="L383" s="25"/>
      <c r="M383" s="211"/>
      <c r="N383" s="212" t="s">
        <v>36</v>
      </c>
      <c r="O383" s="213" t="n">
        <v>2.54</v>
      </c>
      <c r="P383" s="213" t="n">
        <f aca="false">O383*H383</f>
        <v>25.4</v>
      </c>
      <c r="Q383" s="213" t="n">
        <v>0.00474</v>
      </c>
      <c r="R383" s="213" t="n">
        <f aca="false">Q383*H383</f>
        <v>0.0474</v>
      </c>
      <c r="S383" s="213" t="n">
        <v>0</v>
      </c>
      <c r="T383" s="214" t="n">
        <f aca="false">S383*H383</f>
        <v>0</v>
      </c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R383" s="215" t="s">
        <v>130</v>
      </c>
      <c r="AT383" s="215" t="s">
        <v>125</v>
      </c>
      <c r="AU383" s="215" t="s">
        <v>81</v>
      </c>
      <c r="AY383" s="3" t="s">
        <v>122</v>
      </c>
      <c r="BE383" s="216" t="n">
        <f aca="false">IF(N383="základní",J383,0)</f>
        <v>67100</v>
      </c>
      <c r="BF383" s="216" t="n">
        <f aca="false">IF(N383="snížená",J383,0)</f>
        <v>0</v>
      </c>
      <c r="BG383" s="216" t="n">
        <f aca="false">IF(N383="zákl. přenesená",J383,0)</f>
        <v>0</v>
      </c>
      <c r="BH383" s="216" t="n">
        <f aca="false">IF(N383="sníž. přenesená",J383,0)</f>
        <v>0</v>
      </c>
      <c r="BI383" s="216" t="n">
        <f aca="false">IF(N383="nulová",J383,0)</f>
        <v>0</v>
      </c>
      <c r="BJ383" s="3" t="s">
        <v>79</v>
      </c>
      <c r="BK383" s="216" t="n">
        <f aca="false">ROUND(I383*H383,2)</f>
        <v>67100</v>
      </c>
      <c r="BL383" s="3" t="s">
        <v>130</v>
      </c>
      <c r="BM383" s="215" t="s">
        <v>816</v>
      </c>
    </row>
    <row r="384" s="26" customFormat="true" ht="12.8" hidden="false" customHeight="false" outlineLevel="0" collapsed="false">
      <c r="A384" s="19"/>
      <c r="B384" s="20"/>
      <c r="C384" s="21"/>
      <c r="D384" s="217" t="s">
        <v>132</v>
      </c>
      <c r="E384" s="21"/>
      <c r="F384" s="218" t="s">
        <v>817</v>
      </c>
      <c r="G384" s="21"/>
      <c r="H384" s="21"/>
      <c r="I384" s="21"/>
      <c r="J384" s="21"/>
      <c r="K384" s="21"/>
      <c r="L384" s="25"/>
      <c r="M384" s="219"/>
      <c r="N384" s="220"/>
      <c r="O384" s="69"/>
      <c r="P384" s="69"/>
      <c r="Q384" s="69"/>
      <c r="R384" s="69"/>
      <c r="S384" s="69"/>
      <c r="T384" s="70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T384" s="3" t="s">
        <v>132</v>
      </c>
      <c r="AU384" s="3" t="s">
        <v>81</v>
      </c>
    </row>
    <row r="385" s="26" customFormat="true" ht="21.75" hidden="false" customHeight="true" outlineLevel="0" collapsed="false">
      <c r="A385" s="19"/>
      <c r="B385" s="20"/>
      <c r="C385" s="205" t="s">
        <v>818</v>
      </c>
      <c r="D385" s="205" t="s">
        <v>125</v>
      </c>
      <c r="E385" s="206" t="s">
        <v>819</v>
      </c>
      <c r="F385" s="207" t="s">
        <v>820</v>
      </c>
      <c r="G385" s="208" t="s">
        <v>179</v>
      </c>
      <c r="H385" s="209" t="n">
        <v>1</v>
      </c>
      <c r="I385" s="210" t="n">
        <v>6970</v>
      </c>
      <c r="J385" s="210" t="n">
        <f aca="false">ROUND(I385*H385,2)</f>
        <v>6970</v>
      </c>
      <c r="K385" s="207" t="s">
        <v>129</v>
      </c>
      <c r="L385" s="25"/>
      <c r="M385" s="211"/>
      <c r="N385" s="212" t="s">
        <v>36</v>
      </c>
      <c r="O385" s="213" t="n">
        <v>2.54</v>
      </c>
      <c r="P385" s="213" t="n">
        <f aca="false">O385*H385</f>
        <v>2.54</v>
      </c>
      <c r="Q385" s="213" t="n">
        <v>0.01698</v>
      </c>
      <c r="R385" s="213" t="n">
        <f aca="false">Q385*H385</f>
        <v>0.01698</v>
      </c>
      <c r="S385" s="213" t="n">
        <v>0</v>
      </c>
      <c r="T385" s="214" t="n">
        <f aca="false">S385*H385</f>
        <v>0</v>
      </c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R385" s="215" t="s">
        <v>130</v>
      </c>
      <c r="AT385" s="215" t="s">
        <v>125</v>
      </c>
      <c r="AU385" s="215" t="s">
        <v>81</v>
      </c>
      <c r="AY385" s="3" t="s">
        <v>122</v>
      </c>
      <c r="BE385" s="216" t="n">
        <f aca="false">IF(N385="základní",J385,0)</f>
        <v>6970</v>
      </c>
      <c r="BF385" s="216" t="n">
        <f aca="false">IF(N385="snížená",J385,0)</f>
        <v>0</v>
      </c>
      <c r="BG385" s="216" t="n">
        <f aca="false">IF(N385="zákl. přenesená",J385,0)</f>
        <v>0</v>
      </c>
      <c r="BH385" s="216" t="n">
        <f aca="false">IF(N385="sníž. přenesená",J385,0)</f>
        <v>0</v>
      </c>
      <c r="BI385" s="216" t="n">
        <f aca="false">IF(N385="nulová",J385,0)</f>
        <v>0</v>
      </c>
      <c r="BJ385" s="3" t="s">
        <v>79</v>
      </c>
      <c r="BK385" s="216" t="n">
        <f aca="false">ROUND(I385*H385,2)</f>
        <v>6970</v>
      </c>
      <c r="BL385" s="3" t="s">
        <v>130</v>
      </c>
      <c r="BM385" s="215" t="s">
        <v>821</v>
      </c>
    </row>
    <row r="386" s="26" customFormat="true" ht="12.8" hidden="false" customHeight="false" outlineLevel="0" collapsed="false">
      <c r="A386" s="19"/>
      <c r="B386" s="20"/>
      <c r="C386" s="21"/>
      <c r="D386" s="217" t="s">
        <v>132</v>
      </c>
      <c r="E386" s="21"/>
      <c r="F386" s="218" t="s">
        <v>822</v>
      </c>
      <c r="G386" s="21"/>
      <c r="H386" s="21"/>
      <c r="I386" s="21"/>
      <c r="J386" s="21"/>
      <c r="K386" s="21"/>
      <c r="L386" s="25"/>
      <c r="M386" s="219"/>
      <c r="N386" s="220"/>
      <c r="O386" s="69"/>
      <c r="P386" s="69"/>
      <c r="Q386" s="69"/>
      <c r="R386" s="69"/>
      <c r="S386" s="69"/>
      <c r="T386" s="70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T386" s="3" t="s">
        <v>132</v>
      </c>
      <c r="AU386" s="3" t="s">
        <v>81</v>
      </c>
    </row>
    <row r="387" s="26" customFormat="true" ht="21.75" hidden="false" customHeight="true" outlineLevel="0" collapsed="false">
      <c r="A387" s="19"/>
      <c r="B387" s="20"/>
      <c r="C387" s="205" t="s">
        <v>823</v>
      </c>
      <c r="D387" s="205" t="s">
        <v>125</v>
      </c>
      <c r="E387" s="206" t="s">
        <v>824</v>
      </c>
      <c r="F387" s="207" t="s">
        <v>825</v>
      </c>
      <c r="G387" s="208" t="s">
        <v>179</v>
      </c>
      <c r="H387" s="209" t="n">
        <v>10</v>
      </c>
      <c r="I387" s="210" t="n">
        <v>9850</v>
      </c>
      <c r="J387" s="210" t="n">
        <f aca="false">ROUND(I387*H387,2)</f>
        <v>98500</v>
      </c>
      <c r="K387" s="207"/>
      <c r="L387" s="25"/>
      <c r="M387" s="211"/>
      <c r="N387" s="212" t="s">
        <v>36</v>
      </c>
      <c r="O387" s="213" t="n">
        <v>1.5</v>
      </c>
      <c r="P387" s="213" t="n">
        <f aca="false">O387*H387</f>
        <v>15</v>
      </c>
      <c r="Q387" s="213" t="n">
        <v>0.01534</v>
      </c>
      <c r="R387" s="213" t="n">
        <f aca="false">Q387*H387</f>
        <v>0.1534</v>
      </c>
      <c r="S387" s="213" t="n">
        <v>0</v>
      </c>
      <c r="T387" s="214" t="n">
        <f aca="false">S387*H387</f>
        <v>0</v>
      </c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R387" s="215" t="s">
        <v>130</v>
      </c>
      <c r="AT387" s="215" t="s">
        <v>125</v>
      </c>
      <c r="AU387" s="215" t="s">
        <v>81</v>
      </c>
      <c r="AY387" s="3" t="s">
        <v>122</v>
      </c>
      <c r="BE387" s="216" t="n">
        <f aca="false">IF(N387="základní",J387,0)</f>
        <v>98500</v>
      </c>
      <c r="BF387" s="216" t="n">
        <f aca="false">IF(N387="snížená",J387,0)</f>
        <v>0</v>
      </c>
      <c r="BG387" s="216" t="n">
        <f aca="false">IF(N387="zákl. přenesená",J387,0)</f>
        <v>0</v>
      </c>
      <c r="BH387" s="216" t="n">
        <f aca="false">IF(N387="sníž. přenesená",J387,0)</f>
        <v>0</v>
      </c>
      <c r="BI387" s="216" t="n">
        <f aca="false">IF(N387="nulová",J387,0)</f>
        <v>0</v>
      </c>
      <c r="BJ387" s="3" t="s">
        <v>79</v>
      </c>
      <c r="BK387" s="216" t="n">
        <f aca="false">ROUND(I387*H387,2)</f>
        <v>98500</v>
      </c>
      <c r="BL387" s="3" t="s">
        <v>130</v>
      </c>
      <c r="BM387" s="215" t="s">
        <v>826</v>
      </c>
    </row>
    <row r="388" s="26" customFormat="true" ht="12.8" hidden="false" customHeight="false" outlineLevel="0" collapsed="false">
      <c r="A388" s="19"/>
      <c r="B388" s="20"/>
      <c r="C388" s="21"/>
      <c r="D388" s="217" t="s">
        <v>132</v>
      </c>
      <c r="E388" s="21"/>
      <c r="F388" s="218" t="s">
        <v>827</v>
      </c>
      <c r="G388" s="21"/>
      <c r="H388" s="21"/>
      <c r="I388" s="21"/>
      <c r="J388" s="21"/>
      <c r="K388" s="21"/>
      <c r="L388" s="25"/>
      <c r="M388" s="219"/>
      <c r="N388" s="220"/>
      <c r="O388" s="69"/>
      <c r="P388" s="69"/>
      <c r="Q388" s="69"/>
      <c r="R388" s="69"/>
      <c r="S388" s="69"/>
      <c r="T388" s="70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T388" s="3" t="s">
        <v>132</v>
      </c>
      <c r="AU388" s="3" t="s">
        <v>81</v>
      </c>
    </row>
    <row r="389" s="26" customFormat="true" ht="21.75" hidden="false" customHeight="true" outlineLevel="0" collapsed="false">
      <c r="A389" s="19"/>
      <c r="B389" s="20"/>
      <c r="C389" s="205" t="s">
        <v>680</v>
      </c>
      <c r="D389" s="205" t="s">
        <v>125</v>
      </c>
      <c r="E389" s="206" t="s">
        <v>828</v>
      </c>
      <c r="F389" s="207" t="s">
        <v>829</v>
      </c>
      <c r="G389" s="208" t="s">
        <v>179</v>
      </c>
      <c r="H389" s="209" t="n">
        <v>10</v>
      </c>
      <c r="I389" s="210" t="n">
        <v>1390</v>
      </c>
      <c r="J389" s="210" t="n">
        <f aca="false">ROUND(I389*H389,2)</f>
        <v>13900</v>
      </c>
      <c r="K389" s="207" t="s">
        <v>129</v>
      </c>
      <c r="L389" s="25"/>
      <c r="M389" s="211"/>
      <c r="N389" s="212" t="s">
        <v>36</v>
      </c>
      <c r="O389" s="213" t="n">
        <v>0.25</v>
      </c>
      <c r="P389" s="213" t="n">
        <f aca="false">O389*H389</f>
        <v>2.5</v>
      </c>
      <c r="Q389" s="213" t="n">
        <v>0.0011</v>
      </c>
      <c r="R389" s="213" t="n">
        <f aca="false">Q389*H389</f>
        <v>0.011</v>
      </c>
      <c r="S389" s="213" t="n">
        <v>0</v>
      </c>
      <c r="T389" s="214" t="n">
        <f aca="false">S389*H389</f>
        <v>0</v>
      </c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R389" s="215" t="s">
        <v>130</v>
      </c>
      <c r="AT389" s="215" t="s">
        <v>125</v>
      </c>
      <c r="AU389" s="215" t="s">
        <v>81</v>
      </c>
      <c r="AY389" s="3" t="s">
        <v>122</v>
      </c>
      <c r="BE389" s="216" t="n">
        <f aca="false">IF(N389="základní",J389,0)</f>
        <v>13900</v>
      </c>
      <c r="BF389" s="216" t="n">
        <f aca="false">IF(N389="snížená",J389,0)</f>
        <v>0</v>
      </c>
      <c r="BG389" s="216" t="n">
        <f aca="false">IF(N389="zákl. přenesená",J389,0)</f>
        <v>0</v>
      </c>
      <c r="BH389" s="216" t="n">
        <f aca="false">IF(N389="sníž. přenesená",J389,0)</f>
        <v>0</v>
      </c>
      <c r="BI389" s="216" t="n">
        <f aca="false">IF(N389="nulová",J389,0)</f>
        <v>0</v>
      </c>
      <c r="BJ389" s="3" t="s">
        <v>79</v>
      </c>
      <c r="BK389" s="216" t="n">
        <f aca="false">ROUND(I389*H389,2)</f>
        <v>13900</v>
      </c>
      <c r="BL389" s="3" t="s">
        <v>130</v>
      </c>
      <c r="BM389" s="215" t="s">
        <v>830</v>
      </c>
    </row>
    <row r="390" s="26" customFormat="true" ht="12.8" hidden="false" customHeight="false" outlineLevel="0" collapsed="false">
      <c r="A390" s="19"/>
      <c r="B390" s="20"/>
      <c r="C390" s="21"/>
      <c r="D390" s="217" t="s">
        <v>132</v>
      </c>
      <c r="E390" s="21"/>
      <c r="F390" s="218" t="s">
        <v>831</v>
      </c>
      <c r="G390" s="21"/>
      <c r="H390" s="21"/>
      <c r="I390" s="21"/>
      <c r="J390" s="21"/>
      <c r="K390" s="21"/>
      <c r="L390" s="25"/>
      <c r="M390" s="219"/>
      <c r="N390" s="220"/>
      <c r="O390" s="69"/>
      <c r="P390" s="69"/>
      <c r="Q390" s="69"/>
      <c r="R390" s="69"/>
      <c r="S390" s="69"/>
      <c r="T390" s="70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T390" s="3" t="s">
        <v>132</v>
      </c>
      <c r="AU390" s="3" t="s">
        <v>81</v>
      </c>
    </row>
    <row r="391" s="26" customFormat="true" ht="21.75" hidden="false" customHeight="true" outlineLevel="0" collapsed="false">
      <c r="A391" s="19"/>
      <c r="B391" s="20"/>
      <c r="C391" s="205" t="s">
        <v>832</v>
      </c>
      <c r="D391" s="205" t="s">
        <v>125</v>
      </c>
      <c r="E391" s="206" t="s">
        <v>833</v>
      </c>
      <c r="F391" s="207" t="s">
        <v>834</v>
      </c>
      <c r="G391" s="208" t="s">
        <v>179</v>
      </c>
      <c r="H391" s="209" t="n">
        <v>10</v>
      </c>
      <c r="I391" s="210" t="n">
        <v>3000</v>
      </c>
      <c r="J391" s="210" t="n">
        <f aca="false">ROUND(I391*H391,2)</f>
        <v>30000</v>
      </c>
      <c r="K391" s="207" t="s">
        <v>129</v>
      </c>
      <c r="L391" s="25"/>
      <c r="M391" s="211"/>
      <c r="N391" s="212" t="s">
        <v>36</v>
      </c>
      <c r="O391" s="213" t="n">
        <v>0.34</v>
      </c>
      <c r="P391" s="213" t="n">
        <f aca="false">O391*H391</f>
        <v>3.4</v>
      </c>
      <c r="Q391" s="213" t="n">
        <v>0.003</v>
      </c>
      <c r="R391" s="213" t="n">
        <f aca="false">Q391*H391</f>
        <v>0.03</v>
      </c>
      <c r="S391" s="213" t="n">
        <v>0</v>
      </c>
      <c r="T391" s="214" t="n">
        <f aca="false">S391*H391</f>
        <v>0</v>
      </c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R391" s="215" t="s">
        <v>130</v>
      </c>
      <c r="AT391" s="215" t="s">
        <v>125</v>
      </c>
      <c r="AU391" s="215" t="s">
        <v>81</v>
      </c>
      <c r="AY391" s="3" t="s">
        <v>122</v>
      </c>
      <c r="BE391" s="216" t="n">
        <f aca="false">IF(N391="základní",J391,0)</f>
        <v>30000</v>
      </c>
      <c r="BF391" s="216" t="n">
        <f aca="false">IF(N391="snížená",J391,0)</f>
        <v>0</v>
      </c>
      <c r="BG391" s="216" t="n">
        <f aca="false">IF(N391="zákl. přenesená",J391,0)</f>
        <v>0</v>
      </c>
      <c r="BH391" s="216" t="n">
        <f aca="false">IF(N391="sníž. přenesená",J391,0)</f>
        <v>0</v>
      </c>
      <c r="BI391" s="216" t="n">
        <f aca="false">IF(N391="nulová",J391,0)</f>
        <v>0</v>
      </c>
      <c r="BJ391" s="3" t="s">
        <v>79</v>
      </c>
      <c r="BK391" s="216" t="n">
        <f aca="false">ROUND(I391*H391,2)</f>
        <v>30000</v>
      </c>
      <c r="BL391" s="3" t="s">
        <v>130</v>
      </c>
      <c r="BM391" s="215" t="s">
        <v>835</v>
      </c>
    </row>
    <row r="392" s="26" customFormat="true" ht="12.8" hidden="false" customHeight="false" outlineLevel="0" collapsed="false">
      <c r="A392" s="19"/>
      <c r="B392" s="20"/>
      <c r="C392" s="21"/>
      <c r="D392" s="217" t="s">
        <v>132</v>
      </c>
      <c r="E392" s="21"/>
      <c r="F392" s="218" t="s">
        <v>836</v>
      </c>
      <c r="G392" s="21"/>
      <c r="H392" s="21"/>
      <c r="I392" s="21"/>
      <c r="J392" s="21"/>
      <c r="K392" s="21"/>
      <c r="L392" s="25"/>
      <c r="M392" s="219"/>
      <c r="N392" s="220"/>
      <c r="O392" s="69"/>
      <c r="P392" s="69"/>
      <c r="Q392" s="69"/>
      <c r="R392" s="69"/>
      <c r="S392" s="69"/>
      <c r="T392" s="70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T392" s="3" t="s">
        <v>132</v>
      </c>
      <c r="AU392" s="3" t="s">
        <v>81</v>
      </c>
    </row>
    <row r="393" s="26" customFormat="true" ht="21.75" hidden="false" customHeight="true" outlineLevel="0" collapsed="false">
      <c r="A393" s="19"/>
      <c r="B393" s="20"/>
      <c r="C393" s="205" t="s">
        <v>837</v>
      </c>
      <c r="D393" s="205" t="s">
        <v>125</v>
      </c>
      <c r="E393" s="206" t="s">
        <v>838</v>
      </c>
      <c r="F393" s="207" t="s">
        <v>839</v>
      </c>
      <c r="G393" s="208" t="s">
        <v>179</v>
      </c>
      <c r="H393" s="209" t="n">
        <v>11</v>
      </c>
      <c r="I393" s="210" t="n">
        <v>1855</v>
      </c>
      <c r="J393" s="210" t="n">
        <f aca="false">ROUND(I393*H393,2)</f>
        <v>20405</v>
      </c>
      <c r="K393" s="207"/>
      <c r="L393" s="25"/>
      <c r="M393" s="211"/>
      <c r="N393" s="212" t="s">
        <v>36</v>
      </c>
      <c r="O393" s="213" t="n">
        <v>0.25</v>
      </c>
      <c r="P393" s="213" t="n">
        <f aca="false">O393*H393</f>
        <v>2.75</v>
      </c>
      <c r="Q393" s="213" t="n">
        <v>0.00075</v>
      </c>
      <c r="R393" s="213" t="n">
        <f aca="false">Q393*H393</f>
        <v>0.00825</v>
      </c>
      <c r="S393" s="213" t="n">
        <v>0</v>
      </c>
      <c r="T393" s="214" t="n">
        <f aca="false">S393*H393</f>
        <v>0</v>
      </c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R393" s="215" t="s">
        <v>130</v>
      </c>
      <c r="AT393" s="215" t="s">
        <v>125</v>
      </c>
      <c r="AU393" s="215" t="s">
        <v>81</v>
      </c>
      <c r="AY393" s="3" t="s">
        <v>122</v>
      </c>
      <c r="BE393" s="216" t="n">
        <f aca="false">IF(N393="základní",J393,0)</f>
        <v>20405</v>
      </c>
      <c r="BF393" s="216" t="n">
        <f aca="false">IF(N393="snížená",J393,0)</f>
        <v>0</v>
      </c>
      <c r="BG393" s="216" t="n">
        <f aca="false">IF(N393="zákl. přenesená",J393,0)</f>
        <v>0</v>
      </c>
      <c r="BH393" s="216" t="n">
        <f aca="false">IF(N393="sníž. přenesená",J393,0)</f>
        <v>0</v>
      </c>
      <c r="BI393" s="216" t="n">
        <f aca="false">IF(N393="nulová",J393,0)</f>
        <v>0</v>
      </c>
      <c r="BJ393" s="3" t="s">
        <v>79</v>
      </c>
      <c r="BK393" s="216" t="n">
        <f aca="false">ROUND(I393*H393,2)</f>
        <v>20405</v>
      </c>
      <c r="BL393" s="3" t="s">
        <v>130</v>
      </c>
      <c r="BM393" s="215" t="s">
        <v>840</v>
      </c>
    </row>
    <row r="394" s="26" customFormat="true" ht="12.8" hidden="false" customHeight="false" outlineLevel="0" collapsed="false">
      <c r="A394" s="19"/>
      <c r="B394" s="20"/>
      <c r="C394" s="21"/>
      <c r="D394" s="217" t="s">
        <v>132</v>
      </c>
      <c r="E394" s="21"/>
      <c r="F394" s="218" t="s">
        <v>841</v>
      </c>
      <c r="G394" s="21"/>
      <c r="H394" s="21"/>
      <c r="I394" s="21"/>
      <c r="J394" s="21"/>
      <c r="K394" s="21"/>
      <c r="L394" s="25"/>
      <c r="M394" s="219"/>
      <c r="N394" s="220"/>
      <c r="O394" s="69"/>
      <c r="P394" s="69"/>
      <c r="Q394" s="69"/>
      <c r="R394" s="69"/>
      <c r="S394" s="69"/>
      <c r="T394" s="70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T394" s="3" t="s">
        <v>132</v>
      </c>
      <c r="AU394" s="3" t="s">
        <v>81</v>
      </c>
    </row>
    <row r="395" s="26" customFormat="true" ht="21.75" hidden="false" customHeight="true" outlineLevel="0" collapsed="false">
      <c r="A395" s="19"/>
      <c r="B395" s="20"/>
      <c r="C395" s="205" t="s">
        <v>842</v>
      </c>
      <c r="D395" s="205" t="s">
        <v>125</v>
      </c>
      <c r="E395" s="206" t="s">
        <v>843</v>
      </c>
      <c r="F395" s="207" t="s">
        <v>844</v>
      </c>
      <c r="G395" s="208" t="s">
        <v>179</v>
      </c>
      <c r="H395" s="209" t="n">
        <v>21</v>
      </c>
      <c r="I395" s="210" t="n">
        <v>1971</v>
      </c>
      <c r="J395" s="210" t="n">
        <f aca="false">ROUND(I395*H395,2)</f>
        <v>41391</v>
      </c>
      <c r="K395" s="207"/>
      <c r="L395" s="25"/>
      <c r="M395" s="211"/>
      <c r="N395" s="212" t="s">
        <v>36</v>
      </c>
      <c r="O395" s="213" t="n">
        <v>0.25</v>
      </c>
      <c r="P395" s="213" t="n">
        <f aca="false">O395*H395</f>
        <v>5.25</v>
      </c>
      <c r="Q395" s="213" t="n">
        <v>0.00085</v>
      </c>
      <c r="R395" s="213" t="n">
        <f aca="false">Q395*H395</f>
        <v>0.01785</v>
      </c>
      <c r="S395" s="213" t="n">
        <v>0</v>
      </c>
      <c r="T395" s="214" t="n">
        <f aca="false">S395*H395</f>
        <v>0</v>
      </c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R395" s="215" t="s">
        <v>130</v>
      </c>
      <c r="AT395" s="215" t="s">
        <v>125</v>
      </c>
      <c r="AU395" s="215" t="s">
        <v>81</v>
      </c>
      <c r="AY395" s="3" t="s">
        <v>122</v>
      </c>
      <c r="BE395" s="216" t="n">
        <f aca="false">IF(N395="základní",J395,0)</f>
        <v>41391</v>
      </c>
      <c r="BF395" s="216" t="n">
        <f aca="false">IF(N395="snížená",J395,0)</f>
        <v>0</v>
      </c>
      <c r="BG395" s="216" t="n">
        <f aca="false">IF(N395="zákl. přenesená",J395,0)</f>
        <v>0</v>
      </c>
      <c r="BH395" s="216" t="n">
        <f aca="false">IF(N395="sníž. přenesená",J395,0)</f>
        <v>0</v>
      </c>
      <c r="BI395" s="216" t="n">
        <f aca="false">IF(N395="nulová",J395,0)</f>
        <v>0</v>
      </c>
      <c r="BJ395" s="3" t="s">
        <v>79</v>
      </c>
      <c r="BK395" s="216" t="n">
        <f aca="false">ROUND(I395*H395,2)</f>
        <v>41391</v>
      </c>
      <c r="BL395" s="3" t="s">
        <v>130</v>
      </c>
      <c r="BM395" s="215" t="s">
        <v>845</v>
      </c>
    </row>
    <row r="396" s="26" customFormat="true" ht="12.8" hidden="false" customHeight="false" outlineLevel="0" collapsed="false">
      <c r="A396" s="19"/>
      <c r="B396" s="20"/>
      <c r="C396" s="21"/>
      <c r="D396" s="217" t="s">
        <v>132</v>
      </c>
      <c r="E396" s="21"/>
      <c r="F396" s="218" t="s">
        <v>846</v>
      </c>
      <c r="G396" s="21"/>
      <c r="H396" s="21"/>
      <c r="I396" s="21"/>
      <c r="J396" s="21"/>
      <c r="K396" s="21"/>
      <c r="L396" s="25"/>
      <c r="M396" s="219"/>
      <c r="N396" s="220"/>
      <c r="O396" s="69"/>
      <c r="P396" s="69"/>
      <c r="Q396" s="69"/>
      <c r="R396" s="69"/>
      <c r="S396" s="69"/>
      <c r="T396" s="70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T396" s="3" t="s">
        <v>132</v>
      </c>
      <c r="AU396" s="3" t="s">
        <v>81</v>
      </c>
    </row>
    <row r="397" s="26" customFormat="true" ht="21.75" hidden="false" customHeight="true" outlineLevel="0" collapsed="false">
      <c r="A397" s="19"/>
      <c r="B397" s="20"/>
      <c r="C397" s="205" t="s">
        <v>847</v>
      </c>
      <c r="D397" s="205" t="s">
        <v>125</v>
      </c>
      <c r="E397" s="206" t="s">
        <v>848</v>
      </c>
      <c r="F397" s="207" t="s">
        <v>849</v>
      </c>
      <c r="G397" s="208" t="s">
        <v>179</v>
      </c>
      <c r="H397" s="209" t="n">
        <v>11</v>
      </c>
      <c r="I397" s="210" t="n">
        <v>2286</v>
      </c>
      <c r="J397" s="210" t="n">
        <f aca="false">ROUND(I397*H397,2)</f>
        <v>25146</v>
      </c>
      <c r="K397" s="207"/>
      <c r="L397" s="25"/>
      <c r="M397" s="211"/>
      <c r="N397" s="212" t="s">
        <v>36</v>
      </c>
      <c r="O397" s="213" t="n">
        <v>0.25</v>
      </c>
      <c r="P397" s="213" t="n">
        <f aca="false">O397*H397</f>
        <v>2.75</v>
      </c>
      <c r="Q397" s="213" t="n">
        <v>0.00085</v>
      </c>
      <c r="R397" s="213" t="n">
        <f aca="false">Q397*H397</f>
        <v>0.00935</v>
      </c>
      <c r="S397" s="213" t="n">
        <v>0</v>
      </c>
      <c r="T397" s="214" t="n">
        <f aca="false">S397*H397</f>
        <v>0</v>
      </c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R397" s="215" t="s">
        <v>130</v>
      </c>
      <c r="AT397" s="215" t="s">
        <v>125</v>
      </c>
      <c r="AU397" s="215" t="s">
        <v>81</v>
      </c>
      <c r="AY397" s="3" t="s">
        <v>122</v>
      </c>
      <c r="BE397" s="216" t="n">
        <f aca="false">IF(N397="základní",J397,0)</f>
        <v>25146</v>
      </c>
      <c r="BF397" s="216" t="n">
        <f aca="false">IF(N397="snížená",J397,0)</f>
        <v>0</v>
      </c>
      <c r="BG397" s="216" t="n">
        <f aca="false">IF(N397="zákl. přenesená",J397,0)</f>
        <v>0</v>
      </c>
      <c r="BH397" s="216" t="n">
        <f aca="false">IF(N397="sníž. přenesená",J397,0)</f>
        <v>0</v>
      </c>
      <c r="BI397" s="216" t="n">
        <f aca="false">IF(N397="nulová",J397,0)</f>
        <v>0</v>
      </c>
      <c r="BJ397" s="3" t="s">
        <v>79</v>
      </c>
      <c r="BK397" s="216" t="n">
        <f aca="false">ROUND(I397*H397,2)</f>
        <v>25146</v>
      </c>
      <c r="BL397" s="3" t="s">
        <v>130</v>
      </c>
      <c r="BM397" s="215" t="s">
        <v>850</v>
      </c>
    </row>
    <row r="398" s="26" customFormat="true" ht="12.8" hidden="false" customHeight="false" outlineLevel="0" collapsed="false">
      <c r="A398" s="19"/>
      <c r="B398" s="20"/>
      <c r="C398" s="21"/>
      <c r="D398" s="217" t="s">
        <v>132</v>
      </c>
      <c r="E398" s="21"/>
      <c r="F398" s="218" t="s">
        <v>851</v>
      </c>
      <c r="G398" s="21"/>
      <c r="H398" s="21"/>
      <c r="I398" s="21"/>
      <c r="J398" s="21"/>
      <c r="K398" s="21"/>
      <c r="L398" s="25"/>
      <c r="M398" s="219"/>
      <c r="N398" s="220"/>
      <c r="O398" s="69"/>
      <c r="P398" s="69"/>
      <c r="Q398" s="69"/>
      <c r="R398" s="69"/>
      <c r="S398" s="69"/>
      <c r="T398" s="70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T398" s="3" t="s">
        <v>132</v>
      </c>
      <c r="AU398" s="3" t="s">
        <v>81</v>
      </c>
    </row>
    <row r="399" s="26" customFormat="true" ht="21.75" hidden="false" customHeight="true" outlineLevel="0" collapsed="false">
      <c r="A399" s="19"/>
      <c r="B399" s="20"/>
      <c r="C399" s="205" t="s">
        <v>687</v>
      </c>
      <c r="D399" s="205" t="s">
        <v>125</v>
      </c>
      <c r="E399" s="206" t="s">
        <v>852</v>
      </c>
      <c r="F399" s="207" t="s">
        <v>853</v>
      </c>
      <c r="G399" s="208" t="s">
        <v>179</v>
      </c>
      <c r="H399" s="209" t="n">
        <v>1</v>
      </c>
      <c r="I399" s="210" t="n">
        <v>6250</v>
      </c>
      <c r="J399" s="210" t="n">
        <f aca="false">ROUND(I399*H399,2)</f>
        <v>6250</v>
      </c>
      <c r="K399" s="207" t="s">
        <v>129</v>
      </c>
      <c r="L399" s="25"/>
      <c r="M399" s="211"/>
      <c r="N399" s="212" t="s">
        <v>36</v>
      </c>
      <c r="O399" s="213" t="n">
        <v>1.5</v>
      </c>
      <c r="P399" s="213" t="n">
        <f aca="false">O399*H399</f>
        <v>1.5</v>
      </c>
      <c r="Q399" s="213" t="n">
        <v>0.01475</v>
      </c>
      <c r="R399" s="213" t="n">
        <f aca="false">Q399*H399</f>
        <v>0.01475</v>
      </c>
      <c r="S399" s="213" t="n">
        <v>0</v>
      </c>
      <c r="T399" s="214" t="n">
        <f aca="false">S399*H399</f>
        <v>0</v>
      </c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R399" s="215" t="s">
        <v>130</v>
      </c>
      <c r="AT399" s="215" t="s">
        <v>125</v>
      </c>
      <c r="AU399" s="215" t="s">
        <v>81</v>
      </c>
      <c r="AY399" s="3" t="s">
        <v>122</v>
      </c>
      <c r="BE399" s="216" t="n">
        <f aca="false">IF(N399="základní",J399,0)</f>
        <v>6250</v>
      </c>
      <c r="BF399" s="216" t="n">
        <f aca="false">IF(N399="snížená",J399,0)</f>
        <v>0</v>
      </c>
      <c r="BG399" s="216" t="n">
        <f aca="false">IF(N399="zákl. přenesená",J399,0)</f>
        <v>0</v>
      </c>
      <c r="BH399" s="216" t="n">
        <f aca="false">IF(N399="sníž. přenesená",J399,0)</f>
        <v>0</v>
      </c>
      <c r="BI399" s="216" t="n">
        <f aca="false">IF(N399="nulová",J399,0)</f>
        <v>0</v>
      </c>
      <c r="BJ399" s="3" t="s">
        <v>79</v>
      </c>
      <c r="BK399" s="216" t="n">
        <f aca="false">ROUND(I399*H399,2)</f>
        <v>6250</v>
      </c>
      <c r="BL399" s="3" t="s">
        <v>130</v>
      </c>
      <c r="BM399" s="215" t="s">
        <v>854</v>
      </c>
    </row>
    <row r="400" s="26" customFormat="true" ht="12.8" hidden="false" customHeight="false" outlineLevel="0" collapsed="false">
      <c r="A400" s="19"/>
      <c r="B400" s="20"/>
      <c r="C400" s="21"/>
      <c r="D400" s="217" t="s">
        <v>132</v>
      </c>
      <c r="E400" s="21"/>
      <c r="F400" s="218" t="s">
        <v>855</v>
      </c>
      <c r="G400" s="21"/>
      <c r="H400" s="21"/>
      <c r="I400" s="21"/>
      <c r="J400" s="21"/>
      <c r="K400" s="21"/>
      <c r="L400" s="25"/>
      <c r="M400" s="219"/>
      <c r="N400" s="220"/>
      <c r="O400" s="69"/>
      <c r="P400" s="69"/>
      <c r="Q400" s="69"/>
      <c r="R400" s="69"/>
      <c r="S400" s="69"/>
      <c r="T400" s="70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T400" s="3" t="s">
        <v>132</v>
      </c>
      <c r="AU400" s="3" t="s">
        <v>81</v>
      </c>
    </row>
    <row r="401" s="26" customFormat="true" ht="21.75" hidden="false" customHeight="true" outlineLevel="0" collapsed="false">
      <c r="A401" s="19"/>
      <c r="B401" s="20"/>
      <c r="C401" s="205" t="s">
        <v>856</v>
      </c>
      <c r="D401" s="205" t="s">
        <v>125</v>
      </c>
      <c r="E401" s="206" t="s">
        <v>857</v>
      </c>
      <c r="F401" s="207" t="s">
        <v>858</v>
      </c>
      <c r="G401" s="208" t="s">
        <v>179</v>
      </c>
      <c r="H401" s="209" t="n">
        <v>56</v>
      </c>
      <c r="I401" s="210" t="n">
        <v>220</v>
      </c>
      <c r="J401" s="210" t="n">
        <f aca="false">ROUND(I401*H401,2)</f>
        <v>12320</v>
      </c>
      <c r="K401" s="207" t="s">
        <v>129</v>
      </c>
      <c r="L401" s="25"/>
      <c r="M401" s="211"/>
      <c r="N401" s="212" t="s">
        <v>36</v>
      </c>
      <c r="O401" s="213" t="n">
        <v>0.227</v>
      </c>
      <c r="P401" s="213" t="n">
        <f aca="false">O401*H401</f>
        <v>12.712</v>
      </c>
      <c r="Q401" s="213" t="n">
        <v>0.00024</v>
      </c>
      <c r="R401" s="213" t="n">
        <f aca="false">Q401*H401</f>
        <v>0.01344</v>
      </c>
      <c r="S401" s="213" t="n">
        <v>0</v>
      </c>
      <c r="T401" s="214" t="n">
        <f aca="false">S401*H401</f>
        <v>0</v>
      </c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R401" s="215" t="s">
        <v>130</v>
      </c>
      <c r="AT401" s="215" t="s">
        <v>125</v>
      </c>
      <c r="AU401" s="215" t="s">
        <v>81</v>
      </c>
      <c r="AY401" s="3" t="s">
        <v>122</v>
      </c>
      <c r="BE401" s="216" t="n">
        <f aca="false">IF(N401="základní",J401,0)</f>
        <v>12320</v>
      </c>
      <c r="BF401" s="216" t="n">
        <f aca="false">IF(N401="snížená",J401,0)</f>
        <v>0</v>
      </c>
      <c r="BG401" s="216" t="n">
        <f aca="false">IF(N401="zákl. přenesená",J401,0)</f>
        <v>0</v>
      </c>
      <c r="BH401" s="216" t="n">
        <f aca="false">IF(N401="sníž. přenesená",J401,0)</f>
        <v>0</v>
      </c>
      <c r="BI401" s="216" t="n">
        <f aca="false">IF(N401="nulová",J401,0)</f>
        <v>0</v>
      </c>
      <c r="BJ401" s="3" t="s">
        <v>79</v>
      </c>
      <c r="BK401" s="216" t="n">
        <f aca="false">ROUND(I401*H401,2)</f>
        <v>12320</v>
      </c>
      <c r="BL401" s="3" t="s">
        <v>130</v>
      </c>
      <c r="BM401" s="215" t="s">
        <v>859</v>
      </c>
    </row>
    <row r="402" s="26" customFormat="true" ht="12.8" hidden="false" customHeight="false" outlineLevel="0" collapsed="false">
      <c r="A402" s="19"/>
      <c r="B402" s="20"/>
      <c r="C402" s="21"/>
      <c r="D402" s="217" t="s">
        <v>132</v>
      </c>
      <c r="E402" s="21"/>
      <c r="F402" s="218" t="s">
        <v>860</v>
      </c>
      <c r="G402" s="21"/>
      <c r="H402" s="21"/>
      <c r="I402" s="21"/>
      <c r="J402" s="21"/>
      <c r="K402" s="21"/>
      <c r="L402" s="25"/>
      <c r="M402" s="219"/>
      <c r="N402" s="220"/>
      <c r="O402" s="69"/>
      <c r="P402" s="69"/>
      <c r="Q402" s="69"/>
      <c r="R402" s="69"/>
      <c r="S402" s="69"/>
      <c r="T402" s="70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T402" s="3" t="s">
        <v>132</v>
      </c>
      <c r="AU402" s="3" t="s">
        <v>81</v>
      </c>
    </row>
    <row r="403" s="26" customFormat="true" ht="16.5" hidden="false" customHeight="true" outlineLevel="0" collapsed="false">
      <c r="A403" s="19"/>
      <c r="B403" s="20"/>
      <c r="C403" s="205" t="s">
        <v>861</v>
      </c>
      <c r="D403" s="205" t="s">
        <v>125</v>
      </c>
      <c r="E403" s="206" t="s">
        <v>862</v>
      </c>
      <c r="F403" s="207" t="s">
        <v>863</v>
      </c>
      <c r="G403" s="208" t="s">
        <v>231</v>
      </c>
      <c r="H403" s="209" t="n">
        <v>20</v>
      </c>
      <c r="I403" s="210" t="n">
        <v>477</v>
      </c>
      <c r="J403" s="210" t="n">
        <f aca="false">ROUND(I403*H403,2)</f>
        <v>9540</v>
      </c>
      <c r="K403" s="207" t="s">
        <v>129</v>
      </c>
      <c r="L403" s="25"/>
      <c r="M403" s="211"/>
      <c r="N403" s="212" t="s">
        <v>36</v>
      </c>
      <c r="O403" s="213" t="n">
        <v>0.176</v>
      </c>
      <c r="P403" s="213" t="n">
        <f aca="false">O403*H403</f>
        <v>3.52</v>
      </c>
      <c r="Q403" s="213" t="n">
        <v>0.00109</v>
      </c>
      <c r="R403" s="213" t="n">
        <f aca="false">Q403*H403</f>
        <v>0.0218</v>
      </c>
      <c r="S403" s="213" t="n">
        <v>0</v>
      </c>
      <c r="T403" s="214" t="n">
        <f aca="false">S403*H403</f>
        <v>0</v>
      </c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R403" s="215" t="s">
        <v>130</v>
      </c>
      <c r="AT403" s="215" t="s">
        <v>125</v>
      </c>
      <c r="AU403" s="215" t="s">
        <v>81</v>
      </c>
      <c r="AY403" s="3" t="s">
        <v>122</v>
      </c>
      <c r="BE403" s="216" t="n">
        <f aca="false">IF(N403="základní",J403,0)</f>
        <v>9540</v>
      </c>
      <c r="BF403" s="216" t="n">
        <f aca="false">IF(N403="snížená",J403,0)</f>
        <v>0</v>
      </c>
      <c r="BG403" s="216" t="n">
        <f aca="false">IF(N403="zákl. přenesená",J403,0)</f>
        <v>0</v>
      </c>
      <c r="BH403" s="216" t="n">
        <f aca="false">IF(N403="sníž. přenesená",J403,0)</f>
        <v>0</v>
      </c>
      <c r="BI403" s="216" t="n">
        <f aca="false">IF(N403="nulová",J403,0)</f>
        <v>0</v>
      </c>
      <c r="BJ403" s="3" t="s">
        <v>79</v>
      </c>
      <c r="BK403" s="216" t="n">
        <f aca="false">ROUND(I403*H403,2)</f>
        <v>9540</v>
      </c>
      <c r="BL403" s="3" t="s">
        <v>130</v>
      </c>
      <c r="BM403" s="215" t="s">
        <v>864</v>
      </c>
    </row>
    <row r="404" s="26" customFormat="true" ht="12.8" hidden="false" customHeight="false" outlineLevel="0" collapsed="false">
      <c r="A404" s="19"/>
      <c r="B404" s="20"/>
      <c r="C404" s="21"/>
      <c r="D404" s="217" t="s">
        <v>132</v>
      </c>
      <c r="E404" s="21"/>
      <c r="F404" s="218" t="s">
        <v>865</v>
      </c>
      <c r="G404" s="21"/>
      <c r="H404" s="21"/>
      <c r="I404" s="21"/>
      <c r="J404" s="21"/>
      <c r="K404" s="21"/>
      <c r="L404" s="25"/>
      <c r="M404" s="219"/>
      <c r="N404" s="220"/>
      <c r="O404" s="69"/>
      <c r="P404" s="69"/>
      <c r="Q404" s="69"/>
      <c r="R404" s="69"/>
      <c r="S404" s="69"/>
      <c r="T404" s="70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T404" s="3" t="s">
        <v>132</v>
      </c>
      <c r="AU404" s="3" t="s">
        <v>81</v>
      </c>
    </row>
    <row r="405" s="26" customFormat="true" ht="21.75" hidden="false" customHeight="true" outlineLevel="0" collapsed="false">
      <c r="A405" s="19"/>
      <c r="B405" s="20"/>
      <c r="C405" s="205" t="s">
        <v>866</v>
      </c>
      <c r="D405" s="205" t="s">
        <v>125</v>
      </c>
      <c r="E405" s="206" t="s">
        <v>867</v>
      </c>
      <c r="F405" s="207" t="s">
        <v>868</v>
      </c>
      <c r="G405" s="208" t="s">
        <v>179</v>
      </c>
      <c r="H405" s="209" t="n">
        <v>13</v>
      </c>
      <c r="I405" s="210" t="n">
        <v>1370</v>
      </c>
      <c r="J405" s="210" t="n">
        <f aca="false">ROUND(I405*H405,2)</f>
        <v>17810</v>
      </c>
      <c r="K405" s="207" t="s">
        <v>129</v>
      </c>
      <c r="L405" s="25"/>
      <c r="M405" s="211"/>
      <c r="N405" s="212" t="s">
        <v>36</v>
      </c>
      <c r="O405" s="213" t="n">
        <v>0.2</v>
      </c>
      <c r="P405" s="213" t="n">
        <f aca="false">O405*H405</f>
        <v>2.6</v>
      </c>
      <c r="Q405" s="213" t="n">
        <v>0.0018</v>
      </c>
      <c r="R405" s="213" t="n">
        <f aca="false">Q405*H405</f>
        <v>0.0234</v>
      </c>
      <c r="S405" s="213" t="n">
        <v>0</v>
      </c>
      <c r="T405" s="214" t="n">
        <f aca="false">S405*H405</f>
        <v>0</v>
      </c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R405" s="215" t="s">
        <v>130</v>
      </c>
      <c r="AT405" s="215" t="s">
        <v>125</v>
      </c>
      <c r="AU405" s="215" t="s">
        <v>81</v>
      </c>
      <c r="AY405" s="3" t="s">
        <v>122</v>
      </c>
      <c r="BE405" s="216" t="n">
        <f aca="false">IF(N405="základní",J405,0)</f>
        <v>17810</v>
      </c>
      <c r="BF405" s="216" t="n">
        <f aca="false">IF(N405="snížená",J405,0)</f>
        <v>0</v>
      </c>
      <c r="BG405" s="216" t="n">
        <f aca="false">IF(N405="zákl. přenesená",J405,0)</f>
        <v>0</v>
      </c>
      <c r="BH405" s="216" t="n">
        <f aca="false">IF(N405="sníž. přenesená",J405,0)</f>
        <v>0</v>
      </c>
      <c r="BI405" s="216" t="n">
        <f aca="false">IF(N405="nulová",J405,0)</f>
        <v>0</v>
      </c>
      <c r="BJ405" s="3" t="s">
        <v>79</v>
      </c>
      <c r="BK405" s="216" t="n">
        <f aca="false">ROUND(I405*H405,2)</f>
        <v>17810</v>
      </c>
      <c r="BL405" s="3" t="s">
        <v>130</v>
      </c>
      <c r="BM405" s="215" t="s">
        <v>869</v>
      </c>
    </row>
    <row r="406" s="26" customFormat="true" ht="12.8" hidden="false" customHeight="false" outlineLevel="0" collapsed="false">
      <c r="A406" s="19"/>
      <c r="B406" s="20"/>
      <c r="C406" s="21"/>
      <c r="D406" s="217" t="s">
        <v>132</v>
      </c>
      <c r="E406" s="21"/>
      <c r="F406" s="218" t="s">
        <v>870</v>
      </c>
      <c r="G406" s="21"/>
      <c r="H406" s="21"/>
      <c r="I406" s="21"/>
      <c r="J406" s="21"/>
      <c r="K406" s="21"/>
      <c r="L406" s="25"/>
      <c r="M406" s="219"/>
      <c r="N406" s="220"/>
      <c r="O406" s="69"/>
      <c r="P406" s="69"/>
      <c r="Q406" s="69"/>
      <c r="R406" s="69"/>
      <c r="S406" s="69"/>
      <c r="T406" s="70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T406" s="3" t="s">
        <v>132</v>
      </c>
      <c r="AU406" s="3" t="s">
        <v>81</v>
      </c>
    </row>
    <row r="407" s="26" customFormat="true" ht="21.75" hidden="false" customHeight="true" outlineLevel="0" collapsed="false">
      <c r="A407" s="19"/>
      <c r="B407" s="20"/>
      <c r="C407" s="205" t="s">
        <v>871</v>
      </c>
      <c r="D407" s="205" t="s">
        <v>125</v>
      </c>
      <c r="E407" s="206" t="s">
        <v>872</v>
      </c>
      <c r="F407" s="207" t="s">
        <v>873</v>
      </c>
      <c r="G407" s="208" t="s">
        <v>179</v>
      </c>
      <c r="H407" s="209" t="n">
        <v>1</v>
      </c>
      <c r="I407" s="210" t="n">
        <v>1120</v>
      </c>
      <c r="J407" s="210" t="n">
        <f aca="false">ROUND(I407*H407,2)</f>
        <v>1120</v>
      </c>
      <c r="K407" s="207"/>
      <c r="L407" s="25"/>
      <c r="M407" s="211"/>
      <c r="N407" s="212" t="s">
        <v>36</v>
      </c>
      <c r="O407" s="213" t="n">
        <v>0.2</v>
      </c>
      <c r="P407" s="213" t="n">
        <f aca="false">O407*H407</f>
        <v>0.2</v>
      </c>
      <c r="Q407" s="213" t="n">
        <v>0.00208</v>
      </c>
      <c r="R407" s="213" t="n">
        <f aca="false">Q407*H407</f>
        <v>0.00208</v>
      </c>
      <c r="S407" s="213" t="n">
        <v>0</v>
      </c>
      <c r="T407" s="214" t="n">
        <f aca="false">S407*H407</f>
        <v>0</v>
      </c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R407" s="215" t="s">
        <v>130</v>
      </c>
      <c r="AT407" s="215" t="s">
        <v>125</v>
      </c>
      <c r="AU407" s="215" t="s">
        <v>81</v>
      </c>
      <c r="AY407" s="3" t="s">
        <v>122</v>
      </c>
      <c r="BE407" s="216" t="n">
        <f aca="false">IF(N407="základní",J407,0)</f>
        <v>1120</v>
      </c>
      <c r="BF407" s="216" t="n">
        <f aca="false">IF(N407="snížená",J407,0)</f>
        <v>0</v>
      </c>
      <c r="BG407" s="216" t="n">
        <f aca="false">IF(N407="zákl. přenesená",J407,0)</f>
        <v>0</v>
      </c>
      <c r="BH407" s="216" t="n">
        <f aca="false">IF(N407="sníž. přenesená",J407,0)</f>
        <v>0</v>
      </c>
      <c r="BI407" s="216" t="n">
        <f aca="false">IF(N407="nulová",J407,0)</f>
        <v>0</v>
      </c>
      <c r="BJ407" s="3" t="s">
        <v>79</v>
      </c>
      <c r="BK407" s="216" t="n">
        <f aca="false">ROUND(I407*H407,2)</f>
        <v>1120</v>
      </c>
      <c r="BL407" s="3" t="s">
        <v>130</v>
      </c>
      <c r="BM407" s="215" t="s">
        <v>874</v>
      </c>
    </row>
    <row r="408" s="26" customFormat="true" ht="12.8" hidden="false" customHeight="false" outlineLevel="0" collapsed="false">
      <c r="A408" s="19"/>
      <c r="B408" s="20"/>
      <c r="C408" s="21"/>
      <c r="D408" s="217" t="s">
        <v>132</v>
      </c>
      <c r="E408" s="21"/>
      <c r="F408" s="218" t="s">
        <v>875</v>
      </c>
      <c r="G408" s="21"/>
      <c r="H408" s="21"/>
      <c r="I408" s="21"/>
      <c r="J408" s="21"/>
      <c r="K408" s="21"/>
      <c r="L408" s="25"/>
      <c r="M408" s="219"/>
      <c r="N408" s="220"/>
      <c r="O408" s="69"/>
      <c r="P408" s="69"/>
      <c r="Q408" s="69"/>
      <c r="R408" s="69"/>
      <c r="S408" s="69"/>
      <c r="T408" s="70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T408" s="3" t="s">
        <v>132</v>
      </c>
      <c r="AU408" s="3" t="s">
        <v>81</v>
      </c>
    </row>
    <row r="409" s="26" customFormat="true" ht="16.5" hidden="false" customHeight="true" outlineLevel="0" collapsed="false">
      <c r="A409" s="19"/>
      <c r="B409" s="20"/>
      <c r="C409" s="205" t="s">
        <v>681</v>
      </c>
      <c r="D409" s="205" t="s">
        <v>125</v>
      </c>
      <c r="E409" s="206" t="s">
        <v>876</v>
      </c>
      <c r="F409" s="207" t="s">
        <v>877</v>
      </c>
      <c r="G409" s="208" t="s">
        <v>179</v>
      </c>
      <c r="H409" s="209" t="n">
        <v>15</v>
      </c>
      <c r="I409" s="210" t="n">
        <v>2530</v>
      </c>
      <c r="J409" s="210" t="n">
        <f aca="false">ROUND(I409*H409,2)</f>
        <v>37950</v>
      </c>
      <c r="K409" s="207" t="s">
        <v>129</v>
      </c>
      <c r="L409" s="25"/>
      <c r="M409" s="211"/>
      <c r="N409" s="212" t="s">
        <v>36</v>
      </c>
      <c r="O409" s="213" t="n">
        <v>0.2</v>
      </c>
      <c r="P409" s="213" t="n">
        <f aca="false">O409*H409</f>
        <v>3</v>
      </c>
      <c r="Q409" s="213" t="n">
        <v>0.00184</v>
      </c>
      <c r="R409" s="213" t="n">
        <f aca="false">Q409*H409</f>
        <v>0.0276</v>
      </c>
      <c r="S409" s="213" t="n">
        <v>0</v>
      </c>
      <c r="T409" s="214" t="n">
        <f aca="false">S409*H409</f>
        <v>0</v>
      </c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R409" s="215" t="s">
        <v>130</v>
      </c>
      <c r="AT409" s="215" t="s">
        <v>125</v>
      </c>
      <c r="AU409" s="215" t="s">
        <v>81</v>
      </c>
      <c r="AY409" s="3" t="s">
        <v>122</v>
      </c>
      <c r="BE409" s="216" t="n">
        <f aca="false">IF(N409="základní",J409,0)</f>
        <v>37950</v>
      </c>
      <c r="BF409" s="216" t="n">
        <f aca="false">IF(N409="snížená",J409,0)</f>
        <v>0</v>
      </c>
      <c r="BG409" s="216" t="n">
        <f aca="false">IF(N409="zákl. přenesená",J409,0)</f>
        <v>0</v>
      </c>
      <c r="BH409" s="216" t="n">
        <f aca="false">IF(N409="sníž. přenesená",J409,0)</f>
        <v>0</v>
      </c>
      <c r="BI409" s="216" t="n">
        <f aca="false">IF(N409="nulová",J409,0)</f>
        <v>0</v>
      </c>
      <c r="BJ409" s="3" t="s">
        <v>79</v>
      </c>
      <c r="BK409" s="216" t="n">
        <f aca="false">ROUND(I409*H409,2)</f>
        <v>37950</v>
      </c>
      <c r="BL409" s="3" t="s">
        <v>130</v>
      </c>
      <c r="BM409" s="215" t="s">
        <v>878</v>
      </c>
    </row>
    <row r="410" s="26" customFormat="true" ht="12.8" hidden="false" customHeight="false" outlineLevel="0" collapsed="false">
      <c r="A410" s="19"/>
      <c r="B410" s="20"/>
      <c r="C410" s="21"/>
      <c r="D410" s="217" t="s">
        <v>132</v>
      </c>
      <c r="E410" s="21"/>
      <c r="F410" s="218" t="s">
        <v>879</v>
      </c>
      <c r="G410" s="21"/>
      <c r="H410" s="21"/>
      <c r="I410" s="21"/>
      <c r="J410" s="21"/>
      <c r="K410" s="21"/>
      <c r="L410" s="25"/>
      <c r="M410" s="219"/>
      <c r="N410" s="220"/>
      <c r="O410" s="69"/>
      <c r="P410" s="69"/>
      <c r="Q410" s="69"/>
      <c r="R410" s="69"/>
      <c r="S410" s="69"/>
      <c r="T410" s="70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T410" s="3" t="s">
        <v>132</v>
      </c>
      <c r="AU410" s="3" t="s">
        <v>81</v>
      </c>
    </row>
    <row r="411" s="26" customFormat="true" ht="21.75" hidden="false" customHeight="true" outlineLevel="0" collapsed="false">
      <c r="A411" s="19"/>
      <c r="B411" s="20"/>
      <c r="C411" s="205" t="s">
        <v>880</v>
      </c>
      <c r="D411" s="205" t="s">
        <v>125</v>
      </c>
      <c r="E411" s="206" t="s">
        <v>881</v>
      </c>
      <c r="F411" s="207" t="s">
        <v>882</v>
      </c>
      <c r="G411" s="208" t="s">
        <v>179</v>
      </c>
      <c r="H411" s="209" t="n">
        <v>11</v>
      </c>
      <c r="I411" s="210" t="n">
        <v>4070</v>
      </c>
      <c r="J411" s="210" t="n">
        <f aca="false">ROUND(I411*H411,2)</f>
        <v>44770</v>
      </c>
      <c r="K411" s="207" t="s">
        <v>129</v>
      </c>
      <c r="L411" s="25"/>
      <c r="M411" s="211"/>
      <c r="N411" s="212" t="s">
        <v>36</v>
      </c>
      <c r="O411" s="213" t="n">
        <v>0.5</v>
      </c>
      <c r="P411" s="213" t="n">
        <f aca="false">O411*H411</f>
        <v>5.5</v>
      </c>
      <c r="Q411" s="213" t="n">
        <v>0.00185</v>
      </c>
      <c r="R411" s="213" t="n">
        <f aca="false">Q411*H411</f>
        <v>0.02035</v>
      </c>
      <c r="S411" s="213" t="n">
        <v>0</v>
      </c>
      <c r="T411" s="214" t="n">
        <f aca="false">S411*H411</f>
        <v>0</v>
      </c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R411" s="215" t="s">
        <v>130</v>
      </c>
      <c r="AT411" s="215" t="s">
        <v>125</v>
      </c>
      <c r="AU411" s="215" t="s">
        <v>81</v>
      </c>
      <c r="AY411" s="3" t="s">
        <v>122</v>
      </c>
      <c r="BE411" s="216" t="n">
        <f aca="false">IF(N411="základní",J411,0)</f>
        <v>44770</v>
      </c>
      <c r="BF411" s="216" t="n">
        <f aca="false">IF(N411="snížená",J411,0)</f>
        <v>0</v>
      </c>
      <c r="BG411" s="216" t="n">
        <f aca="false">IF(N411="zákl. přenesená",J411,0)</f>
        <v>0</v>
      </c>
      <c r="BH411" s="216" t="n">
        <f aca="false">IF(N411="sníž. přenesená",J411,0)</f>
        <v>0</v>
      </c>
      <c r="BI411" s="216" t="n">
        <f aca="false">IF(N411="nulová",J411,0)</f>
        <v>0</v>
      </c>
      <c r="BJ411" s="3" t="s">
        <v>79</v>
      </c>
      <c r="BK411" s="216" t="n">
        <f aca="false">ROUND(I411*H411,2)</f>
        <v>44770</v>
      </c>
      <c r="BL411" s="3" t="s">
        <v>130</v>
      </c>
      <c r="BM411" s="215" t="s">
        <v>883</v>
      </c>
    </row>
    <row r="412" s="26" customFormat="true" ht="12.8" hidden="false" customHeight="false" outlineLevel="0" collapsed="false">
      <c r="A412" s="19"/>
      <c r="B412" s="20"/>
      <c r="C412" s="21"/>
      <c r="D412" s="217" t="s">
        <v>132</v>
      </c>
      <c r="E412" s="21"/>
      <c r="F412" s="218" t="s">
        <v>884</v>
      </c>
      <c r="G412" s="21"/>
      <c r="H412" s="21"/>
      <c r="I412" s="21"/>
      <c r="J412" s="21"/>
      <c r="K412" s="21"/>
      <c r="L412" s="25"/>
      <c r="M412" s="219"/>
      <c r="N412" s="220"/>
      <c r="O412" s="69"/>
      <c r="P412" s="69"/>
      <c r="Q412" s="69"/>
      <c r="R412" s="69"/>
      <c r="S412" s="69"/>
      <c r="T412" s="70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T412" s="3" t="s">
        <v>132</v>
      </c>
      <c r="AU412" s="3" t="s">
        <v>81</v>
      </c>
    </row>
    <row r="413" s="26" customFormat="true" ht="16.5" hidden="false" customHeight="true" outlineLevel="0" collapsed="false">
      <c r="A413" s="19"/>
      <c r="B413" s="20"/>
      <c r="C413" s="205" t="s">
        <v>885</v>
      </c>
      <c r="D413" s="205" t="s">
        <v>125</v>
      </c>
      <c r="E413" s="206" t="s">
        <v>886</v>
      </c>
      <c r="F413" s="207" t="s">
        <v>887</v>
      </c>
      <c r="G413" s="208" t="s">
        <v>231</v>
      </c>
      <c r="H413" s="209" t="n">
        <v>15</v>
      </c>
      <c r="I413" s="210" t="n">
        <v>772</v>
      </c>
      <c r="J413" s="210" t="n">
        <f aca="false">ROUND(I413*H413,2)</f>
        <v>11580</v>
      </c>
      <c r="K413" s="207"/>
      <c r="L413" s="25"/>
      <c r="M413" s="211"/>
      <c r="N413" s="212" t="s">
        <v>36</v>
      </c>
      <c r="O413" s="213" t="n">
        <v>0.113</v>
      </c>
      <c r="P413" s="213" t="n">
        <f aca="false">O413*H413</f>
        <v>1.695</v>
      </c>
      <c r="Q413" s="213" t="n">
        <v>0.00023</v>
      </c>
      <c r="R413" s="213" t="n">
        <f aca="false">Q413*H413</f>
        <v>0.00345</v>
      </c>
      <c r="S413" s="213" t="n">
        <v>0</v>
      </c>
      <c r="T413" s="214" t="n">
        <f aca="false">S413*H413</f>
        <v>0</v>
      </c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R413" s="215" t="s">
        <v>130</v>
      </c>
      <c r="AT413" s="215" t="s">
        <v>125</v>
      </c>
      <c r="AU413" s="215" t="s">
        <v>81</v>
      </c>
      <c r="AY413" s="3" t="s">
        <v>122</v>
      </c>
      <c r="BE413" s="216" t="n">
        <f aca="false">IF(N413="základní",J413,0)</f>
        <v>11580</v>
      </c>
      <c r="BF413" s="216" t="n">
        <f aca="false">IF(N413="snížená",J413,0)</f>
        <v>0</v>
      </c>
      <c r="BG413" s="216" t="n">
        <f aca="false">IF(N413="zákl. přenesená",J413,0)</f>
        <v>0</v>
      </c>
      <c r="BH413" s="216" t="n">
        <f aca="false">IF(N413="sníž. přenesená",J413,0)</f>
        <v>0</v>
      </c>
      <c r="BI413" s="216" t="n">
        <f aca="false">IF(N413="nulová",J413,0)</f>
        <v>0</v>
      </c>
      <c r="BJ413" s="3" t="s">
        <v>79</v>
      </c>
      <c r="BK413" s="216" t="n">
        <f aca="false">ROUND(I413*H413,2)</f>
        <v>11580</v>
      </c>
      <c r="BL413" s="3" t="s">
        <v>130</v>
      </c>
      <c r="BM413" s="215" t="s">
        <v>888</v>
      </c>
    </row>
    <row r="414" s="26" customFormat="true" ht="12.8" hidden="false" customHeight="false" outlineLevel="0" collapsed="false">
      <c r="A414" s="19"/>
      <c r="B414" s="20"/>
      <c r="C414" s="21"/>
      <c r="D414" s="217" t="s">
        <v>132</v>
      </c>
      <c r="E414" s="21"/>
      <c r="F414" s="218" t="s">
        <v>889</v>
      </c>
      <c r="G414" s="21"/>
      <c r="H414" s="21"/>
      <c r="I414" s="21"/>
      <c r="J414" s="21"/>
      <c r="K414" s="21"/>
      <c r="L414" s="25"/>
      <c r="M414" s="219"/>
      <c r="N414" s="220"/>
      <c r="O414" s="69"/>
      <c r="P414" s="69"/>
      <c r="Q414" s="69"/>
      <c r="R414" s="69"/>
      <c r="S414" s="69"/>
      <c r="T414" s="70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T414" s="3" t="s">
        <v>132</v>
      </c>
      <c r="AU414" s="3" t="s">
        <v>81</v>
      </c>
    </row>
    <row r="415" s="26" customFormat="true" ht="16.5" hidden="false" customHeight="true" outlineLevel="0" collapsed="false">
      <c r="A415" s="19"/>
      <c r="B415" s="20"/>
      <c r="C415" s="205" t="s">
        <v>890</v>
      </c>
      <c r="D415" s="205" t="s">
        <v>125</v>
      </c>
      <c r="E415" s="206" t="s">
        <v>891</v>
      </c>
      <c r="F415" s="207" t="s">
        <v>892</v>
      </c>
      <c r="G415" s="208" t="s">
        <v>231</v>
      </c>
      <c r="H415" s="209" t="n">
        <v>13</v>
      </c>
      <c r="I415" s="210" t="n">
        <v>349</v>
      </c>
      <c r="J415" s="210" t="n">
        <f aca="false">ROUND(I415*H415,2)</f>
        <v>4537</v>
      </c>
      <c r="K415" s="207" t="s">
        <v>129</v>
      </c>
      <c r="L415" s="25"/>
      <c r="M415" s="211"/>
      <c r="N415" s="212" t="s">
        <v>36</v>
      </c>
      <c r="O415" s="213" t="n">
        <v>0.113</v>
      </c>
      <c r="P415" s="213" t="n">
        <f aca="false">O415*H415</f>
        <v>1.469</v>
      </c>
      <c r="Q415" s="213" t="n">
        <v>0.00028</v>
      </c>
      <c r="R415" s="213" t="n">
        <f aca="false">Q415*H415</f>
        <v>0.00364</v>
      </c>
      <c r="S415" s="213" t="n">
        <v>0</v>
      </c>
      <c r="T415" s="214" t="n">
        <f aca="false">S415*H415</f>
        <v>0</v>
      </c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R415" s="215" t="s">
        <v>130</v>
      </c>
      <c r="AT415" s="215" t="s">
        <v>125</v>
      </c>
      <c r="AU415" s="215" t="s">
        <v>81</v>
      </c>
      <c r="AY415" s="3" t="s">
        <v>122</v>
      </c>
      <c r="BE415" s="216" t="n">
        <f aca="false">IF(N415="základní",J415,0)</f>
        <v>4537</v>
      </c>
      <c r="BF415" s="216" t="n">
        <f aca="false">IF(N415="snížená",J415,0)</f>
        <v>0</v>
      </c>
      <c r="BG415" s="216" t="n">
        <f aca="false">IF(N415="zákl. přenesená",J415,0)</f>
        <v>0</v>
      </c>
      <c r="BH415" s="216" t="n">
        <f aca="false">IF(N415="sníž. přenesená",J415,0)</f>
        <v>0</v>
      </c>
      <c r="BI415" s="216" t="n">
        <f aca="false">IF(N415="nulová",J415,0)</f>
        <v>0</v>
      </c>
      <c r="BJ415" s="3" t="s">
        <v>79</v>
      </c>
      <c r="BK415" s="216" t="n">
        <f aca="false">ROUND(I415*H415,2)</f>
        <v>4537</v>
      </c>
      <c r="BL415" s="3" t="s">
        <v>130</v>
      </c>
      <c r="BM415" s="215" t="s">
        <v>893</v>
      </c>
    </row>
    <row r="416" s="26" customFormat="true" ht="12.8" hidden="false" customHeight="false" outlineLevel="0" collapsed="false">
      <c r="A416" s="19"/>
      <c r="B416" s="20"/>
      <c r="C416" s="21"/>
      <c r="D416" s="217" t="s">
        <v>132</v>
      </c>
      <c r="E416" s="21"/>
      <c r="F416" s="218" t="s">
        <v>894</v>
      </c>
      <c r="G416" s="21"/>
      <c r="H416" s="21"/>
      <c r="I416" s="21"/>
      <c r="J416" s="21"/>
      <c r="K416" s="21"/>
      <c r="L416" s="25"/>
      <c r="M416" s="219"/>
      <c r="N416" s="220"/>
      <c r="O416" s="69"/>
      <c r="P416" s="69"/>
      <c r="Q416" s="69"/>
      <c r="R416" s="69"/>
      <c r="S416" s="69"/>
      <c r="T416" s="70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T416" s="3" t="s">
        <v>132</v>
      </c>
      <c r="AU416" s="3" t="s">
        <v>81</v>
      </c>
    </row>
    <row r="417" s="26" customFormat="true" ht="21.75" hidden="false" customHeight="true" outlineLevel="0" collapsed="false">
      <c r="A417" s="19"/>
      <c r="B417" s="20"/>
      <c r="C417" s="205" t="s">
        <v>895</v>
      </c>
      <c r="D417" s="205" t="s">
        <v>125</v>
      </c>
      <c r="E417" s="206" t="s">
        <v>896</v>
      </c>
      <c r="F417" s="207" t="s">
        <v>897</v>
      </c>
      <c r="G417" s="208" t="s">
        <v>231</v>
      </c>
      <c r="H417" s="209" t="n">
        <v>20</v>
      </c>
      <c r="I417" s="210" t="n">
        <v>785</v>
      </c>
      <c r="J417" s="210" t="n">
        <f aca="false">ROUND(I417*H417,2)</f>
        <v>15700</v>
      </c>
      <c r="K417" s="207" t="s">
        <v>129</v>
      </c>
      <c r="L417" s="25"/>
      <c r="M417" s="211"/>
      <c r="N417" s="212" t="s">
        <v>36</v>
      </c>
      <c r="O417" s="213" t="n">
        <v>0.113</v>
      </c>
      <c r="P417" s="213" t="n">
        <f aca="false">O417*H417</f>
        <v>2.26</v>
      </c>
      <c r="Q417" s="213" t="n">
        <v>0.00034</v>
      </c>
      <c r="R417" s="213" t="n">
        <f aca="false">Q417*H417</f>
        <v>0.0068</v>
      </c>
      <c r="S417" s="213" t="n">
        <v>0</v>
      </c>
      <c r="T417" s="214" t="n">
        <f aca="false">S417*H417</f>
        <v>0</v>
      </c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R417" s="215" t="s">
        <v>130</v>
      </c>
      <c r="AT417" s="215" t="s">
        <v>125</v>
      </c>
      <c r="AU417" s="215" t="s">
        <v>81</v>
      </c>
      <c r="AY417" s="3" t="s">
        <v>122</v>
      </c>
      <c r="BE417" s="216" t="n">
        <f aca="false">IF(N417="základní",J417,0)</f>
        <v>15700</v>
      </c>
      <c r="BF417" s="216" t="n">
        <f aca="false">IF(N417="snížená",J417,0)</f>
        <v>0</v>
      </c>
      <c r="BG417" s="216" t="n">
        <f aca="false">IF(N417="zákl. přenesená",J417,0)</f>
        <v>0</v>
      </c>
      <c r="BH417" s="216" t="n">
        <f aca="false">IF(N417="sníž. přenesená",J417,0)</f>
        <v>0</v>
      </c>
      <c r="BI417" s="216" t="n">
        <f aca="false">IF(N417="nulová",J417,0)</f>
        <v>0</v>
      </c>
      <c r="BJ417" s="3" t="s">
        <v>79</v>
      </c>
      <c r="BK417" s="216" t="n">
        <f aca="false">ROUND(I417*H417,2)</f>
        <v>15700</v>
      </c>
      <c r="BL417" s="3" t="s">
        <v>130</v>
      </c>
      <c r="BM417" s="215" t="s">
        <v>898</v>
      </c>
    </row>
    <row r="418" s="26" customFormat="true" ht="12.8" hidden="false" customHeight="false" outlineLevel="0" collapsed="false">
      <c r="A418" s="19"/>
      <c r="B418" s="20"/>
      <c r="C418" s="21"/>
      <c r="D418" s="217" t="s">
        <v>132</v>
      </c>
      <c r="E418" s="21"/>
      <c r="F418" s="218" t="s">
        <v>899</v>
      </c>
      <c r="G418" s="21"/>
      <c r="H418" s="21"/>
      <c r="I418" s="21"/>
      <c r="J418" s="21"/>
      <c r="K418" s="21"/>
      <c r="L418" s="25"/>
      <c r="M418" s="219"/>
      <c r="N418" s="220"/>
      <c r="O418" s="69"/>
      <c r="P418" s="69"/>
      <c r="Q418" s="69"/>
      <c r="R418" s="69"/>
      <c r="S418" s="69"/>
      <c r="T418" s="70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T418" s="3" t="s">
        <v>132</v>
      </c>
      <c r="AU418" s="3" t="s">
        <v>81</v>
      </c>
    </row>
    <row r="419" s="26" customFormat="true" ht="16.5" hidden="false" customHeight="true" outlineLevel="0" collapsed="false">
      <c r="A419" s="19"/>
      <c r="B419" s="20"/>
      <c r="C419" s="205" t="s">
        <v>900</v>
      </c>
      <c r="D419" s="205" t="s">
        <v>125</v>
      </c>
      <c r="E419" s="206" t="s">
        <v>901</v>
      </c>
      <c r="F419" s="207" t="s">
        <v>902</v>
      </c>
      <c r="G419" s="208" t="s">
        <v>231</v>
      </c>
      <c r="H419" s="209" t="n">
        <v>10</v>
      </c>
      <c r="I419" s="210" t="n">
        <v>299</v>
      </c>
      <c r="J419" s="210" t="n">
        <f aca="false">ROUND(I419*H419,2)</f>
        <v>2990</v>
      </c>
      <c r="K419" s="207"/>
      <c r="L419" s="25"/>
      <c r="M419" s="211"/>
      <c r="N419" s="212" t="s">
        <v>36</v>
      </c>
      <c r="O419" s="213" t="n">
        <v>0.021</v>
      </c>
      <c r="P419" s="213" t="n">
        <f aca="false">O419*H419</f>
        <v>0.21</v>
      </c>
      <c r="Q419" s="213" t="n">
        <v>7E-005</v>
      </c>
      <c r="R419" s="213" t="n">
        <f aca="false">Q419*H419</f>
        <v>0.0007</v>
      </c>
      <c r="S419" s="213" t="n">
        <v>0</v>
      </c>
      <c r="T419" s="214" t="n">
        <f aca="false">S419*H419</f>
        <v>0</v>
      </c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R419" s="215" t="s">
        <v>130</v>
      </c>
      <c r="AT419" s="215" t="s">
        <v>125</v>
      </c>
      <c r="AU419" s="215" t="s">
        <v>81</v>
      </c>
      <c r="AY419" s="3" t="s">
        <v>122</v>
      </c>
      <c r="BE419" s="216" t="n">
        <f aca="false">IF(N419="základní",J419,0)</f>
        <v>2990</v>
      </c>
      <c r="BF419" s="216" t="n">
        <f aca="false">IF(N419="snížená",J419,0)</f>
        <v>0</v>
      </c>
      <c r="BG419" s="216" t="n">
        <f aca="false">IF(N419="zákl. přenesená",J419,0)</f>
        <v>0</v>
      </c>
      <c r="BH419" s="216" t="n">
        <f aca="false">IF(N419="sníž. přenesená",J419,0)</f>
        <v>0</v>
      </c>
      <c r="BI419" s="216" t="n">
        <f aca="false">IF(N419="nulová",J419,0)</f>
        <v>0</v>
      </c>
      <c r="BJ419" s="3" t="s">
        <v>79</v>
      </c>
      <c r="BK419" s="216" t="n">
        <f aca="false">ROUND(I419*H419,2)</f>
        <v>2990</v>
      </c>
      <c r="BL419" s="3" t="s">
        <v>130</v>
      </c>
      <c r="BM419" s="215" t="s">
        <v>903</v>
      </c>
    </row>
    <row r="420" s="26" customFormat="true" ht="12.8" hidden="false" customHeight="false" outlineLevel="0" collapsed="false">
      <c r="A420" s="19"/>
      <c r="B420" s="20"/>
      <c r="C420" s="21"/>
      <c r="D420" s="217" t="s">
        <v>132</v>
      </c>
      <c r="E420" s="21"/>
      <c r="F420" s="218" t="s">
        <v>902</v>
      </c>
      <c r="G420" s="21"/>
      <c r="H420" s="21"/>
      <c r="I420" s="21"/>
      <c r="J420" s="21"/>
      <c r="K420" s="21"/>
      <c r="L420" s="25"/>
      <c r="M420" s="219"/>
      <c r="N420" s="220"/>
      <c r="O420" s="69"/>
      <c r="P420" s="69"/>
      <c r="Q420" s="69"/>
      <c r="R420" s="69"/>
      <c r="S420" s="69"/>
      <c r="T420" s="70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T420" s="3" t="s">
        <v>132</v>
      </c>
      <c r="AU420" s="3" t="s">
        <v>81</v>
      </c>
    </row>
    <row r="421" s="26" customFormat="true" ht="16.5" hidden="false" customHeight="true" outlineLevel="0" collapsed="false">
      <c r="A421" s="19"/>
      <c r="B421" s="20"/>
      <c r="C421" s="205" t="s">
        <v>904</v>
      </c>
      <c r="D421" s="205" t="s">
        <v>125</v>
      </c>
      <c r="E421" s="206" t="s">
        <v>905</v>
      </c>
      <c r="F421" s="207" t="s">
        <v>906</v>
      </c>
      <c r="G421" s="208" t="s">
        <v>231</v>
      </c>
      <c r="H421" s="209" t="n">
        <v>1</v>
      </c>
      <c r="I421" s="210" t="n">
        <v>599</v>
      </c>
      <c r="J421" s="210" t="n">
        <f aca="false">ROUND(I421*H421,2)</f>
        <v>599</v>
      </c>
      <c r="K421" s="207"/>
      <c r="L421" s="25"/>
      <c r="M421" s="211"/>
      <c r="N421" s="212" t="s">
        <v>36</v>
      </c>
      <c r="O421" s="213" t="n">
        <v>0.021</v>
      </c>
      <c r="P421" s="213" t="n">
        <f aca="false">O421*H421</f>
        <v>0.021</v>
      </c>
      <c r="Q421" s="213" t="n">
        <v>7E-005</v>
      </c>
      <c r="R421" s="213" t="n">
        <f aca="false">Q421*H421</f>
        <v>7E-005</v>
      </c>
      <c r="S421" s="213" t="n">
        <v>0</v>
      </c>
      <c r="T421" s="214" t="n">
        <f aca="false">S421*H421</f>
        <v>0</v>
      </c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R421" s="215" t="s">
        <v>130</v>
      </c>
      <c r="AT421" s="215" t="s">
        <v>125</v>
      </c>
      <c r="AU421" s="215" t="s">
        <v>81</v>
      </c>
      <c r="AY421" s="3" t="s">
        <v>122</v>
      </c>
      <c r="BE421" s="216" t="n">
        <f aca="false">IF(N421="základní",J421,0)</f>
        <v>599</v>
      </c>
      <c r="BF421" s="216" t="n">
        <f aca="false">IF(N421="snížená",J421,0)</f>
        <v>0</v>
      </c>
      <c r="BG421" s="216" t="n">
        <f aca="false">IF(N421="zákl. přenesená",J421,0)</f>
        <v>0</v>
      </c>
      <c r="BH421" s="216" t="n">
        <f aca="false">IF(N421="sníž. přenesená",J421,0)</f>
        <v>0</v>
      </c>
      <c r="BI421" s="216" t="n">
        <f aca="false">IF(N421="nulová",J421,0)</f>
        <v>0</v>
      </c>
      <c r="BJ421" s="3" t="s">
        <v>79</v>
      </c>
      <c r="BK421" s="216" t="n">
        <f aca="false">ROUND(I421*H421,2)</f>
        <v>599</v>
      </c>
      <c r="BL421" s="3" t="s">
        <v>130</v>
      </c>
      <c r="BM421" s="215" t="s">
        <v>907</v>
      </c>
    </row>
    <row r="422" s="26" customFormat="true" ht="12.8" hidden="false" customHeight="false" outlineLevel="0" collapsed="false">
      <c r="A422" s="19"/>
      <c r="B422" s="20"/>
      <c r="C422" s="21"/>
      <c r="D422" s="217" t="s">
        <v>132</v>
      </c>
      <c r="E422" s="21"/>
      <c r="F422" s="218" t="s">
        <v>906</v>
      </c>
      <c r="G422" s="21"/>
      <c r="H422" s="21"/>
      <c r="I422" s="21"/>
      <c r="J422" s="21"/>
      <c r="K422" s="21"/>
      <c r="L422" s="25"/>
      <c r="M422" s="219"/>
      <c r="N422" s="220"/>
      <c r="O422" s="69"/>
      <c r="P422" s="69"/>
      <c r="Q422" s="69"/>
      <c r="R422" s="69"/>
      <c r="S422" s="69"/>
      <c r="T422" s="70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T422" s="3" t="s">
        <v>132</v>
      </c>
      <c r="AU422" s="3" t="s">
        <v>81</v>
      </c>
    </row>
    <row r="423" s="26" customFormat="true" ht="16.5" hidden="false" customHeight="true" outlineLevel="0" collapsed="false">
      <c r="A423" s="19"/>
      <c r="B423" s="20"/>
      <c r="C423" s="205" t="s">
        <v>908</v>
      </c>
      <c r="D423" s="205" t="s">
        <v>125</v>
      </c>
      <c r="E423" s="206" t="s">
        <v>909</v>
      </c>
      <c r="F423" s="207" t="s">
        <v>910</v>
      </c>
      <c r="G423" s="208" t="s">
        <v>231</v>
      </c>
      <c r="H423" s="209" t="n">
        <v>11</v>
      </c>
      <c r="I423" s="210" t="n">
        <v>616</v>
      </c>
      <c r="J423" s="210" t="n">
        <f aca="false">ROUND(I423*H423,2)</f>
        <v>6776</v>
      </c>
      <c r="K423" s="207"/>
      <c r="L423" s="25"/>
      <c r="M423" s="211"/>
      <c r="N423" s="212" t="s">
        <v>36</v>
      </c>
      <c r="O423" s="213" t="n">
        <v>0.021</v>
      </c>
      <c r="P423" s="213" t="n">
        <f aca="false">O423*H423</f>
        <v>0.231</v>
      </c>
      <c r="Q423" s="213" t="n">
        <v>7E-005</v>
      </c>
      <c r="R423" s="213" t="n">
        <f aca="false">Q423*H423</f>
        <v>0.00077</v>
      </c>
      <c r="S423" s="213" t="n">
        <v>0</v>
      </c>
      <c r="T423" s="214" t="n">
        <f aca="false">S423*H423</f>
        <v>0</v>
      </c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R423" s="215" t="s">
        <v>130</v>
      </c>
      <c r="AT423" s="215" t="s">
        <v>125</v>
      </c>
      <c r="AU423" s="215" t="s">
        <v>81</v>
      </c>
      <c r="AY423" s="3" t="s">
        <v>122</v>
      </c>
      <c r="BE423" s="216" t="n">
        <f aca="false">IF(N423="základní",J423,0)</f>
        <v>6776</v>
      </c>
      <c r="BF423" s="216" t="n">
        <f aca="false">IF(N423="snížená",J423,0)</f>
        <v>0</v>
      </c>
      <c r="BG423" s="216" t="n">
        <f aca="false">IF(N423="zákl. přenesená",J423,0)</f>
        <v>0</v>
      </c>
      <c r="BH423" s="216" t="n">
        <f aca="false">IF(N423="sníž. přenesená",J423,0)</f>
        <v>0</v>
      </c>
      <c r="BI423" s="216" t="n">
        <f aca="false">IF(N423="nulová",J423,0)</f>
        <v>0</v>
      </c>
      <c r="BJ423" s="3" t="s">
        <v>79</v>
      </c>
      <c r="BK423" s="216" t="n">
        <f aca="false">ROUND(I423*H423,2)</f>
        <v>6776</v>
      </c>
      <c r="BL423" s="3" t="s">
        <v>130</v>
      </c>
      <c r="BM423" s="215" t="s">
        <v>911</v>
      </c>
    </row>
    <row r="424" s="26" customFormat="true" ht="12.8" hidden="false" customHeight="false" outlineLevel="0" collapsed="false">
      <c r="A424" s="19"/>
      <c r="B424" s="20"/>
      <c r="C424" s="21"/>
      <c r="D424" s="217" t="s">
        <v>132</v>
      </c>
      <c r="E424" s="21"/>
      <c r="F424" s="218" t="s">
        <v>910</v>
      </c>
      <c r="G424" s="21"/>
      <c r="H424" s="21"/>
      <c r="I424" s="21"/>
      <c r="J424" s="21"/>
      <c r="K424" s="21"/>
      <c r="L424" s="25"/>
      <c r="M424" s="219"/>
      <c r="N424" s="220"/>
      <c r="O424" s="69"/>
      <c r="P424" s="69"/>
      <c r="Q424" s="69"/>
      <c r="R424" s="69"/>
      <c r="S424" s="69"/>
      <c r="T424" s="70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T424" s="3" t="s">
        <v>132</v>
      </c>
      <c r="AU424" s="3" t="s">
        <v>81</v>
      </c>
    </row>
    <row r="425" s="26" customFormat="true" ht="21.75" hidden="false" customHeight="true" outlineLevel="0" collapsed="false">
      <c r="A425" s="19"/>
      <c r="B425" s="20"/>
      <c r="C425" s="205" t="s">
        <v>912</v>
      </c>
      <c r="D425" s="205" t="s">
        <v>125</v>
      </c>
      <c r="E425" s="206" t="s">
        <v>913</v>
      </c>
      <c r="F425" s="207" t="s">
        <v>914</v>
      </c>
      <c r="G425" s="208" t="s">
        <v>166</v>
      </c>
      <c r="H425" s="209" t="n">
        <v>0.977</v>
      </c>
      <c r="I425" s="210" t="n">
        <v>681</v>
      </c>
      <c r="J425" s="210" t="n">
        <f aca="false">ROUND(I425*H425,2)</f>
        <v>665.34</v>
      </c>
      <c r="K425" s="207" t="s">
        <v>129</v>
      </c>
      <c r="L425" s="25"/>
      <c r="M425" s="211"/>
      <c r="N425" s="212" t="s">
        <v>36</v>
      </c>
      <c r="O425" s="213" t="n">
        <v>1.573</v>
      </c>
      <c r="P425" s="213" t="n">
        <f aca="false">O425*H425</f>
        <v>1.536821</v>
      </c>
      <c r="Q425" s="213" t="n">
        <v>0</v>
      </c>
      <c r="R425" s="213" t="n">
        <f aca="false">Q425*H425</f>
        <v>0</v>
      </c>
      <c r="S425" s="213" t="n">
        <v>0</v>
      </c>
      <c r="T425" s="214" t="n">
        <f aca="false">S425*H425</f>
        <v>0</v>
      </c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R425" s="215" t="s">
        <v>130</v>
      </c>
      <c r="AT425" s="215" t="s">
        <v>125</v>
      </c>
      <c r="AU425" s="215" t="s">
        <v>81</v>
      </c>
      <c r="AY425" s="3" t="s">
        <v>122</v>
      </c>
      <c r="BE425" s="216" t="n">
        <f aca="false">IF(N425="základní",J425,0)</f>
        <v>665.34</v>
      </c>
      <c r="BF425" s="216" t="n">
        <f aca="false">IF(N425="snížená",J425,0)</f>
        <v>0</v>
      </c>
      <c r="BG425" s="216" t="n">
        <f aca="false">IF(N425="zákl. přenesená",J425,0)</f>
        <v>0</v>
      </c>
      <c r="BH425" s="216" t="n">
        <f aca="false">IF(N425="sníž. přenesená",J425,0)</f>
        <v>0</v>
      </c>
      <c r="BI425" s="216" t="n">
        <f aca="false">IF(N425="nulová",J425,0)</f>
        <v>0</v>
      </c>
      <c r="BJ425" s="3" t="s">
        <v>79</v>
      </c>
      <c r="BK425" s="216" t="n">
        <f aca="false">ROUND(I425*H425,2)</f>
        <v>665.34</v>
      </c>
      <c r="BL425" s="3" t="s">
        <v>130</v>
      </c>
      <c r="BM425" s="215" t="s">
        <v>915</v>
      </c>
    </row>
    <row r="426" s="26" customFormat="true" ht="12.8" hidden="false" customHeight="false" outlineLevel="0" collapsed="false">
      <c r="A426" s="19"/>
      <c r="B426" s="20"/>
      <c r="C426" s="21"/>
      <c r="D426" s="217" t="s">
        <v>132</v>
      </c>
      <c r="E426" s="21"/>
      <c r="F426" s="218" t="s">
        <v>916</v>
      </c>
      <c r="G426" s="21"/>
      <c r="H426" s="21"/>
      <c r="I426" s="21"/>
      <c r="J426" s="21"/>
      <c r="K426" s="21"/>
      <c r="L426" s="25"/>
      <c r="M426" s="219"/>
      <c r="N426" s="220"/>
      <c r="O426" s="69"/>
      <c r="P426" s="69"/>
      <c r="Q426" s="69"/>
      <c r="R426" s="69"/>
      <c r="S426" s="69"/>
      <c r="T426" s="70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T426" s="3" t="s">
        <v>132</v>
      </c>
      <c r="AU426" s="3" t="s">
        <v>81</v>
      </c>
    </row>
    <row r="427" s="26" customFormat="true" ht="21.75" hidden="false" customHeight="true" outlineLevel="0" collapsed="false">
      <c r="A427" s="19"/>
      <c r="B427" s="20"/>
      <c r="C427" s="205" t="s">
        <v>917</v>
      </c>
      <c r="D427" s="205" t="s">
        <v>125</v>
      </c>
      <c r="E427" s="206" t="s">
        <v>918</v>
      </c>
      <c r="F427" s="207" t="s">
        <v>919</v>
      </c>
      <c r="G427" s="208" t="s">
        <v>166</v>
      </c>
      <c r="H427" s="209" t="n">
        <v>0.977</v>
      </c>
      <c r="I427" s="210" t="n">
        <v>504</v>
      </c>
      <c r="J427" s="210" t="n">
        <f aca="false">ROUND(I427*H427,2)</f>
        <v>492.41</v>
      </c>
      <c r="K427" s="207" t="s">
        <v>129</v>
      </c>
      <c r="L427" s="25"/>
      <c r="M427" s="211"/>
      <c r="N427" s="212" t="s">
        <v>36</v>
      </c>
      <c r="O427" s="213" t="n">
        <v>1.25</v>
      </c>
      <c r="P427" s="213" t="n">
        <f aca="false">O427*H427</f>
        <v>1.22125</v>
      </c>
      <c r="Q427" s="213" t="n">
        <v>0</v>
      </c>
      <c r="R427" s="213" t="n">
        <f aca="false">Q427*H427</f>
        <v>0</v>
      </c>
      <c r="S427" s="213" t="n">
        <v>0</v>
      </c>
      <c r="T427" s="214" t="n">
        <f aca="false">S427*H427</f>
        <v>0</v>
      </c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R427" s="215" t="s">
        <v>130</v>
      </c>
      <c r="AT427" s="215" t="s">
        <v>125</v>
      </c>
      <c r="AU427" s="215" t="s">
        <v>81</v>
      </c>
      <c r="AY427" s="3" t="s">
        <v>122</v>
      </c>
      <c r="BE427" s="216" t="n">
        <f aca="false">IF(N427="základní",J427,0)</f>
        <v>492.41</v>
      </c>
      <c r="BF427" s="216" t="n">
        <f aca="false">IF(N427="snížená",J427,0)</f>
        <v>0</v>
      </c>
      <c r="BG427" s="216" t="n">
        <f aca="false">IF(N427="zákl. přenesená",J427,0)</f>
        <v>0</v>
      </c>
      <c r="BH427" s="216" t="n">
        <f aca="false">IF(N427="sníž. přenesená",J427,0)</f>
        <v>0</v>
      </c>
      <c r="BI427" s="216" t="n">
        <f aca="false">IF(N427="nulová",J427,0)</f>
        <v>0</v>
      </c>
      <c r="BJ427" s="3" t="s">
        <v>79</v>
      </c>
      <c r="BK427" s="216" t="n">
        <f aca="false">ROUND(I427*H427,2)</f>
        <v>492.41</v>
      </c>
      <c r="BL427" s="3" t="s">
        <v>130</v>
      </c>
      <c r="BM427" s="215" t="s">
        <v>920</v>
      </c>
    </row>
    <row r="428" s="26" customFormat="true" ht="12.8" hidden="false" customHeight="false" outlineLevel="0" collapsed="false">
      <c r="A428" s="19"/>
      <c r="B428" s="20"/>
      <c r="C428" s="21"/>
      <c r="D428" s="217" t="s">
        <v>132</v>
      </c>
      <c r="E428" s="21"/>
      <c r="F428" s="218" t="s">
        <v>921</v>
      </c>
      <c r="G428" s="21"/>
      <c r="H428" s="21"/>
      <c r="I428" s="21"/>
      <c r="J428" s="21"/>
      <c r="K428" s="21"/>
      <c r="L428" s="25"/>
      <c r="M428" s="219"/>
      <c r="N428" s="220"/>
      <c r="O428" s="69"/>
      <c r="P428" s="69"/>
      <c r="Q428" s="69"/>
      <c r="R428" s="69"/>
      <c r="S428" s="69"/>
      <c r="T428" s="70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T428" s="3" t="s">
        <v>132</v>
      </c>
      <c r="AU428" s="3" t="s">
        <v>81</v>
      </c>
    </row>
    <row r="429" s="189" customFormat="true" ht="22.8" hidden="false" customHeight="true" outlineLevel="0" collapsed="false">
      <c r="B429" s="190"/>
      <c r="C429" s="191"/>
      <c r="D429" s="192" t="s">
        <v>70</v>
      </c>
      <c r="E429" s="203" t="s">
        <v>922</v>
      </c>
      <c r="F429" s="203" t="s">
        <v>923</v>
      </c>
      <c r="G429" s="191"/>
      <c r="H429" s="191"/>
      <c r="I429" s="191"/>
      <c r="J429" s="204" t="n">
        <f aca="false">BK429</f>
        <v>135527.08</v>
      </c>
      <c r="K429" s="191"/>
      <c r="L429" s="195"/>
      <c r="M429" s="196"/>
      <c r="N429" s="197"/>
      <c r="O429" s="197"/>
      <c r="P429" s="198" t="n">
        <f aca="false">SUM(P430:P437)</f>
        <v>37.898043</v>
      </c>
      <c r="Q429" s="197"/>
      <c r="R429" s="198" t="n">
        <f aca="false">SUM(R430:R437)</f>
        <v>0.1413</v>
      </c>
      <c r="S429" s="197"/>
      <c r="T429" s="199" t="n">
        <f aca="false">SUM(T430:T437)</f>
        <v>0</v>
      </c>
      <c r="AR429" s="200" t="s">
        <v>81</v>
      </c>
      <c r="AT429" s="201" t="s">
        <v>70</v>
      </c>
      <c r="AU429" s="201" t="s">
        <v>79</v>
      </c>
      <c r="AY429" s="200" t="s">
        <v>122</v>
      </c>
      <c r="BK429" s="202" t="n">
        <f aca="false">SUM(BK430:BK437)</f>
        <v>135527.08</v>
      </c>
    </row>
    <row r="430" s="26" customFormat="true" ht="21.75" hidden="false" customHeight="true" outlineLevel="0" collapsed="false">
      <c r="A430" s="19"/>
      <c r="B430" s="20"/>
      <c r="C430" s="205" t="s">
        <v>924</v>
      </c>
      <c r="D430" s="205" t="s">
        <v>125</v>
      </c>
      <c r="E430" s="206" t="s">
        <v>925</v>
      </c>
      <c r="F430" s="207" t="s">
        <v>926</v>
      </c>
      <c r="G430" s="208" t="s">
        <v>179</v>
      </c>
      <c r="H430" s="209" t="n">
        <v>4</v>
      </c>
      <c r="I430" s="210" t="n">
        <v>8320</v>
      </c>
      <c r="J430" s="210" t="n">
        <f aca="false">ROUND(I430*H430,2)</f>
        <v>33280</v>
      </c>
      <c r="K430" s="207" t="s">
        <v>129</v>
      </c>
      <c r="L430" s="25"/>
      <c r="M430" s="211"/>
      <c r="N430" s="212" t="s">
        <v>36</v>
      </c>
      <c r="O430" s="213" t="n">
        <v>2.5</v>
      </c>
      <c r="P430" s="213" t="n">
        <f aca="false">O430*H430</f>
        <v>10</v>
      </c>
      <c r="Q430" s="213" t="n">
        <v>0.0092</v>
      </c>
      <c r="R430" s="213" t="n">
        <f aca="false">Q430*H430</f>
        <v>0.0368</v>
      </c>
      <c r="S430" s="213" t="n">
        <v>0</v>
      </c>
      <c r="T430" s="214" t="n">
        <f aca="false">S430*H430</f>
        <v>0</v>
      </c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R430" s="215" t="s">
        <v>130</v>
      </c>
      <c r="AT430" s="215" t="s">
        <v>125</v>
      </c>
      <c r="AU430" s="215" t="s">
        <v>81</v>
      </c>
      <c r="AY430" s="3" t="s">
        <v>122</v>
      </c>
      <c r="BE430" s="216" t="n">
        <f aca="false">IF(N430="základní",J430,0)</f>
        <v>33280</v>
      </c>
      <c r="BF430" s="216" t="n">
        <f aca="false">IF(N430="snížená",J430,0)</f>
        <v>0</v>
      </c>
      <c r="BG430" s="216" t="n">
        <f aca="false">IF(N430="zákl. přenesená",J430,0)</f>
        <v>0</v>
      </c>
      <c r="BH430" s="216" t="n">
        <f aca="false">IF(N430="sníž. přenesená",J430,0)</f>
        <v>0</v>
      </c>
      <c r="BI430" s="216" t="n">
        <f aca="false">IF(N430="nulová",J430,0)</f>
        <v>0</v>
      </c>
      <c r="BJ430" s="3" t="s">
        <v>79</v>
      </c>
      <c r="BK430" s="216" t="n">
        <f aca="false">ROUND(I430*H430,2)</f>
        <v>33280</v>
      </c>
      <c r="BL430" s="3" t="s">
        <v>130</v>
      </c>
      <c r="BM430" s="215" t="s">
        <v>927</v>
      </c>
    </row>
    <row r="431" s="26" customFormat="true" ht="12.8" hidden="false" customHeight="false" outlineLevel="0" collapsed="false">
      <c r="A431" s="19"/>
      <c r="B431" s="20"/>
      <c r="C431" s="21"/>
      <c r="D431" s="217" t="s">
        <v>132</v>
      </c>
      <c r="E431" s="21"/>
      <c r="F431" s="218" t="s">
        <v>928</v>
      </c>
      <c r="G431" s="21"/>
      <c r="H431" s="21"/>
      <c r="I431" s="21"/>
      <c r="J431" s="21"/>
      <c r="K431" s="21"/>
      <c r="L431" s="25"/>
      <c r="M431" s="219"/>
      <c r="N431" s="220"/>
      <c r="O431" s="69"/>
      <c r="P431" s="69"/>
      <c r="Q431" s="69"/>
      <c r="R431" s="69"/>
      <c r="S431" s="69"/>
      <c r="T431" s="70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T431" s="3" t="s">
        <v>132</v>
      </c>
      <c r="AU431" s="3" t="s">
        <v>81</v>
      </c>
    </row>
    <row r="432" s="26" customFormat="true" ht="33" hidden="false" customHeight="true" outlineLevel="0" collapsed="false">
      <c r="A432" s="19"/>
      <c r="B432" s="20"/>
      <c r="C432" s="205" t="s">
        <v>929</v>
      </c>
      <c r="D432" s="205" t="s">
        <v>125</v>
      </c>
      <c r="E432" s="206" t="s">
        <v>930</v>
      </c>
      <c r="F432" s="207" t="s">
        <v>931</v>
      </c>
      <c r="G432" s="208" t="s">
        <v>179</v>
      </c>
      <c r="H432" s="209" t="n">
        <v>11</v>
      </c>
      <c r="I432" s="210" t="n">
        <v>9280</v>
      </c>
      <c r="J432" s="210" t="n">
        <f aca="false">ROUND(I432*H432,2)</f>
        <v>102080</v>
      </c>
      <c r="K432" s="207"/>
      <c r="L432" s="25"/>
      <c r="M432" s="211"/>
      <c r="N432" s="212" t="s">
        <v>36</v>
      </c>
      <c r="O432" s="213" t="n">
        <v>2.5</v>
      </c>
      <c r="P432" s="213" t="n">
        <f aca="false">O432*H432</f>
        <v>27.5</v>
      </c>
      <c r="Q432" s="213" t="n">
        <v>0.0095</v>
      </c>
      <c r="R432" s="213" t="n">
        <f aca="false">Q432*H432</f>
        <v>0.1045</v>
      </c>
      <c r="S432" s="213" t="n">
        <v>0</v>
      </c>
      <c r="T432" s="214" t="n">
        <f aca="false">S432*H432</f>
        <v>0</v>
      </c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R432" s="215" t="s">
        <v>130</v>
      </c>
      <c r="AT432" s="215" t="s">
        <v>125</v>
      </c>
      <c r="AU432" s="215" t="s">
        <v>81</v>
      </c>
      <c r="AY432" s="3" t="s">
        <v>122</v>
      </c>
      <c r="BE432" s="216" t="n">
        <f aca="false">IF(N432="základní",J432,0)</f>
        <v>102080</v>
      </c>
      <c r="BF432" s="216" t="n">
        <f aca="false">IF(N432="snížená",J432,0)</f>
        <v>0</v>
      </c>
      <c r="BG432" s="216" t="n">
        <f aca="false">IF(N432="zákl. přenesená",J432,0)</f>
        <v>0</v>
      </c>
      <c r="BH432" s="216" t="n">
        <f aca="false">IF(N432="sníž. přenesená",J432,0)</f>
        <v>0</v>
      </c>
      <c r="BI432" s="216" t="n">
        <f aca="false">IF(N432="nulová",J432,0)</f>
        <v>0</v>
      </c>
      <c r="BJ432" s="3" t="s">
        <v>79</v>
      </c>
      <c r="BK432" s="216" t="n">
        <f aca="false">ROUND(I432*H432,2)</f>
        <v>102080</v>
      </c>
      <c r="BL432" s="3" t="s">
        <v>130</v>
      </c>
      <c r="BM432" s="215" t="s">
        <v>932</v>
      </c>
    </row>
    <row r="433" s="26" customFormat="true" ht="12.8" hidden="false" customHeight="false" outlineLevel="0" collapsed="false">
      <c r="A433" s="19"/>
      <c r="B433" s="20"/>
      <c r="C433" s="21"/>
      <c r="D433" s="217" t="s">
        <v>132</v>
      </c>
      <c r="E433" s="21"/>
      <c r="F433" s="218" t="s">
        <v>933</v>
      </c>
      <c r="G433" s="21"/>
      <c r="H433" s="21"/>
      <c r="I433" s="21"/>
      <c r="J433" s="21"/>
      <c r="K433" s="21"/>
      <c r="L433" s="25"/>
      <c r="M433" s="219"/>
      <c r="N433" s="220"/>
      <c r="O433" s="69"/>
      <c r="P433" s="69"/>
      <c r="Q433" s="69"/>
      <c r="R433" s="69"/>
      <c r="S433" s="69"/>
      <c r="T433" s="70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T433" s="3" t="s">
        <v>132</v>
      </c>
      <c r="AU433" s="3" t="s">
        <v>81</v>
      </c>
    </row>
    <row r="434" s="26" customFormat="true" ht="21.75" hidden="false" customHeight="true" outlineLevel="0" collapsed="false">
      <c r="A434" s="19"/>
      <c r="B434" s="20"/>
      <c r="C434" s="205" t="s">
        <v>934</v>
      </c>
      <c r="D434" s="205" t="s">
        <v>125</v>
      </c>
      <c r="E434" s="206" t="s">
        <v>935</v>
      </c>
      <c r="F434" s="207" t="s">
        <v>936</v>
      </c>
      <c r="G434" s="208" t="s">
        <v>166</v>
      </c>
      <c r="H434" s="209" t="n">
        <v>0.141</v>
      </c>
      <c r="I434" s="210" t="n">
        <v>681</v>
      </c>
      <c r="J434" s="210" t="n">
        <f aca="false">ROUND(I434*H434,2)</f>
        <v>96.02</v>
      </c>
      <c r="K434" s="207" t="s">
        <v>129</v>
      </c>
      <c r="L434" s="25"/>
      <c r="M434" s="211"/>
      <c r="N434" s="212" t="s">
        <v>36</v>
      </c>
      <c r="O434" s="213" t="n">
        <v>1.573</v>
      </c>
      <c r="P434" s="213" t="n">
        <f aca="false">O434*H434</f>
        <v>0.221793</v>
      </c>
      <c r="Q434" s="213" t="n">
        <v>0</v>
      </c>
      <c r="R434" s="213" t="n">
        <f aca="false">Q434*H434</f>
        <v>0</v>
      </c>
      <c r="S434" s="213" t="n">
        <v>0</v>
      </c>
      <c r="T434" s="214" t="n">
        <f aca="false">S434*H434</f>
        <v>0</v>
      </c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R434" s="215" t="s">
        <v>130</v>
      </c>
      <c r="AT434" s="215" t="s">
        <v>125</v>
      </c>
      <c r="AU434" s="215" t="s">
        <v>81</v>
      </c>
      <c r="AY434" s="3" t="s">
        <v>122</v>
      </c>
      <c r="BE434" s="216" t="n">
        <f aca="false">IF(N434="základní",J434,0)</f>
        <v>96.02</v>
      </c>
      <c r="BF434" s="216" t="n">
        <f aca="false">IF(N434="snížená",J434,0)</f>
        <v>0</v>
      </c>
      <c r="BG434" s="216" t="n">
        <f aca="false">IF(N434="zákl. přenesená",J434,0)</f>
        <v>0</v>
      </c>
      <c r="BH434" s="216" t="n">
        <f aca="false">IF(N434="sníž. přenesená",J434,0)</f>
        <v>0</v>
      </c>
      <c r="BI434" s="216" t="n">
        <f aca="false">IF(N434="nulová",J434,0)</f>
        <v>0</v>
      </c>
      <c r="BJ434" s="3" t="s">
        <v>79</v>
      </c>
      <c r="BK434" s="216" t="n">
        <f aca="false">ROUND(I434*H434,2)</f>
        <v>96.02</v>
      </c>
      <c r="BL434" s="3" t="s">
        <v>130</v>
      </c>
      <c r="BM434" s="215" t="s">
        <v>937</v>
      </c>
    </row>
    <row r="435" s="26" customFormat="true" ht="12.8" hidden="false" customHeight="false" outlineLevel="0" collapsed="false">
      <c r="A435" s="19"/>
      <c r="B435" s="20"/>
      <c r="C435" s="21"/>
      <c r="D435" s="217" t="s">
        <v>132</v>
      </c>
      <c r="E435" s="21"/>
      <c r="F435" s="218" t="s">
        <v>938</v>
      </c>
      <c r="G435" s="21"/>
      <c r="H435" s="21"/>
      <c r="I435" s="21"/>
      <c r="J435" s="21"/>
      <c r="K435" s="21"/>
      <c r="L435" s="25"/>
      <c r="M435" s="219"/>
      <c r="N435" s="220"/>
      <c r="O435" s="69"/>
      <c r="P435" s="69"/>
      <c r="Q435" s="69"/>
      <c r="R435" s="69"/>
      <c r="S435" s="69"/>
      <c r="T435" s="70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T435" s="3" t="s">
        <v>132</v>
      </c>
      <c r="AU435" s="3" t="s">
        <v>81</v>
      </c>
    </row>
    <row r="436" s="26" customFormat="true" ht="21.75" hidden="false" customHeight="true" outlineLevel="0" collapsed="false">
      <c r="A436" s="19"/>
      <c r="B436" s="20"/>
      <c r="C436" s="205" t="s">
        <v>939</v>
      </c>
      <c r="D436" s="205" t="s">
        <v>125</v>
      </c>
      <c r="E436" s="206" t="s">
        <v>940</v>
      </c>
      <c r="F436" s="207" t="s">
        <v>941</v>
      </c>
      <c r="G436" s="208" t="s">
        <v>166</v>
      </c>
      <c r="H436" s="209" t="n">
        <v>0.141</v>
      </c>
      <c r="I436" s="210" t="n">
        <v>504</v>
      </c>
      <c r="J436" s="210" t="n">
        <f aca="false">ROUND(I436*H436,2)</f>
        <v>71.06</v>
      </c>
      <c r="K436" s="207" t="s">
        <v>129</v>
      </c>
      <c r="L436" s="25"/>
      <c r="M436" s="211"/>
      <c r="N436" s="212" t="s">
        <v>36</v>
      </c>
      <c r="O436" s="213" t="n">
        <v>1.25</v>
      </c>
      <c r="P436" s="213" t="n">
        <f aca="false">O436*H436</f>
        <v>0.17625</v>
      </c>
      <c r="Q436" s="213" t="n">
        <v>0</v>
      </c>
      <c r="R436" s="213" t="n">
        <f aca="false">Q436*H436</f>
        <v>0</v>
      </c>
      <c r="S436" s="213" t="n">
        <v>0</v>
      </c>
      <c r="T436" s="214" t="n">
        <f aca="false">S436*H436</f>
        <v>0</v>
      </c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R436" s="215" t="s">
        <v>130</v>
      </c>
      <c r="AT436" s="215" t="s">
        <v>125</v>
      </c>
      <c r="AU436" s="215" t="s">
        <v>81</v>
      </c>
      <c r="AY436" s="3" t="s">
        <v>122</v>
      </c>
      <c r="BE436" s="216" t="n">
        <f aca="false">IF(N436="základní",J436,0)</f>
        <v>71.06</v>
      </c>
      <c r="BF436" s="216" t="n">
        <f aca="false">IF(N436="snížená",J436,0)</f>
        <v>0</v>
      </c>
      <c r="BG436" s="216" t="n">
        <f aca="false">IF(N436="zákl. přenesená",J436,0)</f>
        <v>0</v>
      </c>
      <c r="BH436" s="216" t="n">
        <f aca="false">IF(N436="sníž. přenesená",J436,0)</f>
        <v>0</v>
      </c>
      <c r="BI436" s="216" t="n">
        <f aca="false">IF(N436="nulová",J436,0)</f>
        <v>0</v>
      </c>
      <c r="BJ436" s="3" t="s">
        <v>79</v>
      </c>
      <c r="BK436" s="216" t="n">
        <f aca="false">ROUND(I436*H436,2)</f>
        <v>71.06</v>
      </c>
      <c r="BL436" s="3" t="s">
        <v>130</v>
      </c>
      <c r="BM436" s="215" t="s">
        <v>942</v>
      </c>
    </row>
    <row r="437" s="26" customFormat="true" ht="12.8" hidden="false" customHeight="false" outlineLevel="0" collapsed="false">
      <c r="A437" s="19"/>
      <c r="B437" s="20"/>
      <c r="C437" s="21"/>
      <c r="D437" s="217" t="s">
        <v>132</v>
      </c>
      <c r="E437" s="21"/>
      <c r="F437" s="218" t="s">
        <v>943</v>
      </c>
      <c r="G437" s="21"/>
      <c r="H437" s="21"/>
      <c r="I437" s="21"/>
      <c r="J437" s="21"/>
      <c r="K437" s="21"/>
      <c r="L437" s="25"/>
      <c r="M437" s="219"/>
      <c r="N437" s="220"/>
      <c r="O437" s="69"/>
      <c r="P437" s="69"/>
      <c r="Q437" s="69"/>
      <c r="R437" s="69"/>
      <c r="S437" s="69"/>
      <c r="T437" s="70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T437" s="3" t="s">
        <v>132</v>
      </c>
      <c r="AU437" s="3" t="s">
        <v>81</v>
      </c>
    </row>
    <row r="438" s="189" customFormat="true" ht="22.8" hidden="false" customHeight="true" outlineLevel="0" collapsed="false">
      <c r="B438" s="190"/>
      <c r="C438" s="191"/>
      <c r="D438" s="192" t="s">
        <v>70</v>
      </c>
      <c r="E438" s="203" t="s">
        <v>174</v>
      </c>
      <c r="F438" s="203" t="s">
        <v>175</v>
      </c>
      <c r="G438" s="191"/>
      <c r="H438" s="191"/>
      <c r="I438" s="191"/>
      <c r="J438" s="204" t="n">
        <f aca="false">BK438</f>
        <v>21800</v>
      </c>
      <c r="K438" s="191"/>
      <c r="L438" s="195"/>
      <c r="M438" s="196"/>
      <c r="N438" s="197"/>
      <c r="O438" s="197"/>
      <c r="P438" s="198" t="n">
        <f aca="false">SUM(P439:P440)</f>
        <v>1.024</v>
      </c>
      <c r="Q438" s="197"/>
      <c r="R438" s="198" t="n">
        <f aca="false">SUM(R439:R440)</f>
        <v>0.00656</v>
      </c>
      <c r="S438" s="197"/>
      <c r="T438" s="199" t="n">
        <f aca="false">SUM(T439:T440)</f>
        <v>0</v>
      </c>
      <c r="AR438" s="200" t="s">
        <v>81</v>
      </c>
      <c r="AT438" s="201" t="s">
        <v>70</v>
      </c>
      <c r="AU438" s="201" t="s">
        <v>79</v>
      </c>
      <c r="AY438" s="200" t="s">
        <v>122</v>
      </c>
      <c r="BK438" s="202" t="n">
        <f aca="false">SUM(BK439:BK440)</f>
        <v>21800</v>
      </c>
    </row>
    <row r="439" s="26" customFormat="true" ht="21.75" hidden="false" customHeight="true" outlineLevel="0" collapsed="false">
      <c r="A439" s="19"/>
      <c r="B439" s="20"/>
      <c r="C439" s="205" t="s">
        <v>944</v>
      </c>
      <c r="D439" s="205" t="s">
        <v>125</v>
      </c>
      <c r="E439" s="206" t="s">
        <v>945</v>
      </c>
      <c r="F439" s="207" t="s">
        <v>946</v>
      </c>
      <c r="G439" s="208" t="s">
        <v>179</v>
      </c>
      <c r="H439" s="209" t="n">
        <v>2</v>
      </c>
      <c r="I439" s="210" t="n">
        <v>10900</v>
      </c>
      <c r="J439" s="210" t="n">
        <f aca="false">ROUND(I439*H439,2)</f>
        <v>21800</v>
      </c>
      <c r="K439" s="207"/>
      <c r="L439" s="25"/>
      <c r="M439" s="211"/>
      <c r="N439" s="212" t="s">
        <v>36</v>
      </c>
      <c r="O439" s="213" t="n">
        <v>0.512</v>
      </c>
      <c r="P439" s="213" t="n">
        <f aca="false">O439*H439</f>
        <v>1.024</v>
      </c>
      <c r="Q439" s="213" t="n">
        <v>0.00328</v>
      </c>
      <c r="R439" s="213" t="n">
        <f aca="false">Q439*H439</f>
        <v>0.00656</v>
      </c>
      <c r="S439" s="213" t="n">
        <v>0</v>
      </c>
      <c r="T439" s="214" t="n">
        <f aca="false">S439*H439</f>
        <v>0</v>
      </c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R439" s="215" t="s">
        <v>130</v>
      </c>
      <c r="AT439" s="215" t="s">
        <v>125</v>
      </c>
      <c r="AU439" s="215" t="s">
        <v>81</v>
      </c>
      <c r="AY439" s="3" t="s">
        <v>122</v>
      </c>
      <c r="BE439" s="216" t="n">
        <f aca="false">IF(N439="základní",J439,0)</f>
        <v>21800</v>
      </c>
      <c r="BF439" s="216" t="n">
        <f aca="false">IF(N439="snížená",J439,0)</f>
        <v>0</v>
      </c>
      <c r="BG439" s="216" t="n">
        <f aca="false">IF(N439="zákl. přenesená",J439,0)</f>
        <v>0</v>
      </c>
      <c r="BH439" s="216" t="n">
        <f aca="false">IF(N439="sníž. přenesená",J439,0)</f>
        <v>0</v>
      </c>
      <c r="BI439" s="216" t="n">
        <f aca="false">IF(N439="nulová",J439,0)</f>
        <v>0</v>
      </c>
      <c r="BJ439" s="3" t="s">
        <v>79</v>
      </c>
      <c r="BK439" s="216" t="n">
        <f aca="false">ROUND(I439*H439,2)</f>
        <v>21800</v>
      </c>
      <c r="BL439" s="3" t="s">
        <v>130</v>
      </c>
      <c r="BM439" s="215" t="s">
        <v>947</v>
      </c>
    </row>
    <row r="440" s="26" customFormat="true" ht="12.8" hidden="false" customHeight="false" outlineLevel="0" collapsed="false">
      <c r="A440" s="19"/>
      <c r="B440" s="20"/>
      <c r="C440" s="21"/>
      <c r="D440" s="217" t="s">
        <v>132</v>
      </c>
      <c r="E440" s="21"/>
      <c r="F440" s="218" t="s">
        <v>948</v>
      </c>
      <c r="G440" s="21"/>
      <c r="H440" s="21"/>
      <c r="I440" s="21"/>
      <c r="J440" s="21"/>
      <c r="K440" s="21"/>
      <c r="L440" s="25"/>
      <c r="M440" s="219"/>
      <c r="N440" s="220"/>
      <c r="O440" s="69"/>
      <c r="P440" s="69"/>
      <c r="Q440" s="69"/>
      <c r="R440" s="69"/>
      <c r="S440" s="69"/>
      <c r="T440" s="70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T440" s="3" t="s">
        <v>132</v>
      </c>
      <c r="AU440" s="3" t="s">
        <v>81</v>
      </c>
    </row>
    <row r="441" s="189" customFormat="true" ht="25.9" hidden="false" customHeight="true" outlineLevel="0" collapsed="false">
      <c r="B441" s="190"/>
      <c r="C441" s="191"/>
      <c r="D441" s="192" t="s">
        <v>70</v>
      </c>
      <c r="E441" s="193" t="s">
        <v>380</v>
      </c>
      <c r="F441" s="193" t="s">
        <v>381</v>
      </c>
      <c r="G441" s="191"/>
      <c r="H441" s="191"/>
      <c r="I441" s="191"/>
      <c r="J441" s="194" t="n">
        <f aca="false">BK441</f>
        <v>32640</v>
      </c>
      <c r="K441" s="191"/>
      <c r="L441" s="195"/>
      <c r="M441" s="196"/>
      <c r="N441" s="197"/>
      <c r="O441" s="197"/>
      <c r="P441" s="198" t="n">
        <f aca="false">SUM(P442:P443)</f>
        <v>120</v>
      </c>
      <c r="Q441" s="197"/>
      <c r="R441" s="198" t="n">
        <f aca="false">SUM(R442:R443)</f>
        <v>0</v>
      </c>
      <c r="S441" s="197"/>
      <c r="T441" s="199" t="n">
        <f aca="false">SUM(T442:T443)</f>
        <v>0</v>
      </c>
      <c r="AR441" s="200" t="s">
        <v>143</v>
      </c>
      <c r="AT441" s="201" t="s">
        <v>70</v>
      </c>
      <c r="AU441" s="201" t="s">
        <v>71</v>
      </c>
      <c r="AY441" s="200" t="s">
        <v>122</v>
      </c>
      <c r="BK441" s="202" t="n">
        <f aca="false">SUM(BK442:BK443)</f>
        <v>32640</v>
      </c>
    </row>
    <row r="442" s="26" customFormat="true" ht="16.5" hidden="false" customHeight="true" outlineLevel="0" collapsed="false">
      <c r="A442" s="19"/>
      <c r="B442" s="20"/>
      <c r="C442" s="205" t="s">
        <v>949</v>
      </c>
      <c r="D442" s="205" t="s">
        <v>125</v>
      </c>
      <c r="E442" s="206" t="s">
        <v>383</v>
      </c>
      <c r="F442" s="207" t="s">
        <v>384</v>
      </c>
      <c r="G442" s="208" t="s">
        <v>385</v>
      </c>
      <c r="H442" s="209" t="n">
        <v>120</v>
      </c>
      <c r="I442" s="210" t="n">
        <v>272</v>
      </c>
      <c r="J442" s="210" t="n">
        <f aca="false">ROUND(I442*H442,2)</f>
        <v>32640</v>
      </c>
      <c r="K442" s="207" t="s">
        <v>129</v>
      </c>
      <c r="L442" s="25"/>
      <c r="M442" s="211"/>
      <c r="N442" s="212" t="s">
        <v>36</v>
      </c>
      <c r="O442" s="213" t="n">
        <v>1</v>
      </c>
      <c r="P442" s="213" t="n">
        <f aca="false">O442*H442</f>
        <v>120</v>
      </c>
      <c r="Q442" s="213" t="n">
        <v>0</v>
      </c>
      <c r="R442" s="213" t="n">
        <f aca="false">Q442*H442</f>
        <v>0</v>
      </c>
      <c r="S442" s="213" t="n">
        <v>0</v>
      </c>
      <c r="T442" s="214" t="n">
        <f aca="false">S442*H442</f>
        <v>0</v>
      </c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R442" s="215" t="s">
        <v>386</v>
      </c>
      <c r="AT442" s="215" t="s">
        <v>125</v>
      </c>
      <c r="AU442" s="215" t="s">
        <v>79</v>
      </c>
      <c r="AY442" s="3" t="s">
        <v>122</v>
      </c>
      <c r="BE442" s="216" t="n">
        <f aca="false">IF(N442="základní",J442,0)</f>
        <v>32640</v>
      </c>
      <c r="BF442" s="216" t="n">
        <f aca="false">IF(N442="snížená",J442,0)</f>
        <v>0</v>
      </c>
      <c r="BG442" s="216" t="n">
        <f aca="false">IF(N442="zákl. přenesená",J442,0)</f>
        <v>0</v>
      </c>
      <c r="BH442" s="216" t="n">
        <f aca="false">IF(N442="sníž. přenesená",J442,0)</f>
        <v>0</v>
      </c>
      <c r="BI442" s="216" t="n">
        <f aca="false">IF(N442="nulová",J442,0)</f>
        <v>0</v>
      </c>
      <c r="BJ442" s="3" t="s">
        <v>79</v>
      </c>
      <c r="BK442" s="216" t="n">
        <f aca="false">ROUND(I442*H442,2)</f>
        <v>32640</v>
      </c>
      <c r="BL442" s="3" t="s">
        <v>386</v>
      </c>
      <c r="BM442" s="215" t="s">
        <v>387</v>
      </c>
    </row>
    <row r="443" s="26" customFormat="true" ht="12.8" hidden="false" customHeight="false" outlineLevel="0" collapsed="false">
      <c r="A443" s="19"/>
      <c r="B443" s="20"/>
      <c r="C443" s="21"/>
      <c r="D443" s="217" t="s">
        <v>132</v>
      </c>
      <c r="E443" s="21"/>
      <c r="F443" s="218" t="s">
        <v>388</v>
      </c>
      <c r="G443" s="21"/>
      <c r="H443" s="21"/>
      <c r="I443" s="21"/>
      <c r="J443" s="21"/>
      <c r="K443" s="21"/>
      <c r="L443" s="25"/>
      <c r="M443" s="219"/>
      <c r="N443" s="220"/>
      <c r="O443" s="69"/>
      <c r="P443" s="69"/>
      <c r="Q443" s="69"/>
      <c r="R443" s="69"/>
      <c r="S443" s="69"/>
      <c r="T443" s="70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T443" s="3" t="s">
        <v>132</v>
      </c>
      <c r="AU443" s="3" t="s">
        <v>79</v>
      </c>
    </row>
    <row r="444" s="189" customFormat="true" ht="25.9" hidden="false" customHeight="true" outlineLevel="0" collapsed="false">
      <c r="B444" s="190"/>
      <c r="C444" s="191"/>
      <c r="D444" s="192" t="s">
        <v>70</v>
      </c>
      <c r="E444" s="193" t="s">
        <v>389</v>
      </c>
      <c r="F444" s="193" t="s">
        <v>390</v>
      </c>
      <c r="G444" s="191"/>
      <c r="H444" s="191"/>
      <c r="I444" s="191"/>
      <c r="J444" s="194" t="n">
        <f aca="false">BK444</f>
        <v>10000</v>
      </c>
      <c r="K444" s="191"/>
      <c r="L444" s="195"/>
      <c r="M444" s="196"/>
      <c r="N444" s="197"/>
      <c r="O444" s="197"/>
      <c r="P444" s="198" t="n">
        <f aca="false">P445</f>
        <v>0</v>
      </c>
      <c r="Q444" s="197"/>
      <c r="R444" s="198" t="n">
        <f aca="false">R445</f>
        <v>0</v>
      </c>
      <c r="S444" s="197"/>
      <c r="T444" s="199" t="n">
        <f aca="false">T445</f>
        <v>0</v>
      </c>
      <c r="AR444" s="200" t="s">
        <v>147</v>
      </c>
      <c r="AT444" s="201" t="s">
        <v>70</v>
      </c>
      <c r="AU444" s="201" t="s">
        <v>71</v>
      </c>
      <c r="AY444" s="200" t="s">
        <v>122</v>
      </c>
      <c r="BK444" s="202" t="n">
        <f aca="false">BK445</f>
        <v>10000</v>
      </c>
    </row>
    <row r="445" s="189" customFormat="true" ht="22.8" hidden="false" customHeight="true" outlineLevel="0" collapsed="false">
      <c r="B445" s="190"/>
      <c r="C445" s="191"/>
      <c r="D445" s="192" t="s">
        <v>70</v>
      </c>
      <c r="E445" s="203" t="s">
        <v>391</v>
      </c>
      <c r="F445" s="203" t="s">
        <v>392</v>
      </c>
      <c r="G445" s="191"/>
      <c r="H445" s="191"/>
      <c r="I445" s="191"/>
      <c r="J445" s="204" t="n">
        <f aca="false">BK445</f>
        <v>10000</v>
      </c>
      <c r="K445" s="191"/>
      <c r="L445" s="195"/>
      <c r="M445" s="196"/>
      <c r="N445" s="197"/>
      <c r="O445" s="197"/>
      <c r="P445" s="198" t="n">
        <f aca="false">SUM(P446:P447)</f>
        <v>0</v>
      </c>
      <c r="Q445" s="197"/>
      <c r="R445" s="198" t="n">
        <f aca="false">SUM(R446:R447)</f>
        <v>0</v>
      </c>
      <c r="S445" s="197"/>
      <c r="T445" s="199" t="n">
        <f aca="false">SUM(T446:T447)</f>
        <v>0</v>
      </c>
      <c r="AR445" s="200" t="s">
        <v>147</v>
      </c>
      <c r="AT445" s="201" t="s">
        <v>70</v>
      </c>
      <c r="AU445" s="201" t="s">
        <v>79</v>
      </c>
      <c r="AY445" s="200" t="s">
        <v>122</v>
      </c>
      <c r="BK445" s="202" t="n">
        <f aca="false">SUM(BK446:BK447)</f>
        <v>10000</v>
      </c>
    </row>
    <row r="446" s="26" customFormat="true" ht="16.5" hidden="false" customHeight="true" outlineLevel="0" collapsed="false">
      <c r="A446" s="19"/>
      <c r="B446" s="20"/>
      <c r="C446" s="205" t="s">
        <v>950</v>
      </c>
      <c r="D446" s="205" t="s">
        <v>125</v>
      </c>
      <c r="E446" s="206" t="s">
        <v>394</v>
      </c>
      <c r="F446" s="207" t="s">
        <v>395</v>
      </c>
      <c r="G446" s="208" t="s">
        <v>179</v>
      </c>
      <c r="H446" s="209" t="n">
        <v>1</v>
      </c>
      <c r="I446" s="210" t="n">
        <v>10000</v>
      </c>
      <c r="J446" s="210" t="n">
        <f aca="false">ROUND(I446*H446,2)</f>
        <v>10000</v>
      </c>
      <c r="K446" s="207" t="s">
        <v>129</v>
      </c>
      <c r="L446" s="25"/>
      <c r="M446" s="211"/>
      <c r="N446" s="212" t="s">
        <v>36</v>
      </c>
      <c r="O446" s="213" t="n">
        <v>0</v>
      </c>
      <c r="P446" s="213" t="n">
        <f aca="false">O446*H446</f>
        <v>0</v>
      </c>
      <c r="Q446" s="213" t="n">
        <v>0</v>
      </c>
      <c r="R446" s="213" t="n">
        <f aca="false">Q446*H446</f>
        <v>0</v>
      </c>
      <c r="S446" s="213" t="n">
        <v>0</v>
      </c>
      <c r="T446" s="214" t="n">
        <f aca="false">S446*H446</f>
        <v>0</v>
      </c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R446" s="215" t="s">
        <v>396</v>
      </c>
      <c r="AT446" s="215" t="s">
        <v>125</v>
      </c>
      <c r="AU446" s="215" t="s">
        <v>81</v>
      </c>
      <c r="AY446" s="3" t="s">
        <v>122</v>
      </c>
      <c r="BE446" s="216" t="n">
        <f aca="false">IF(N446="základní",J446,0)</f>
        <v>10000</v>
      </c>
      <c r="BF446" s="216" t="n">
        <f aca="false">IF(N446="snížená",J446,0)</f>
        <v>0</v>
      </c>
      <c r="BG446" s="216" t="n">
        <f aca="false">IF(N446="zákl. přenesená",J446,0)</f>
        <v>0</v>
      </c>
      <c r="BH446" s="216" t="n">
        <f aca="false">IF(N446="sníž. přenesená",J446,0)</f>
        <v>0</v>
      </c>
      <c r="BI446" s="216" t="n">
        <f aca="false">IF(N446="nulová",J446,0)</f>
        <v>0</v>
      </c>
      <c r="BJ446" s="3" t="s">
        <v>79</v>
      </c>
      <c r="BK446" s="216" t="n">
        <f aca="false">ROUND(I446*H446,2)</f>
        <v>10000</v>
      </c>
      <c r="BL446" s="3" t="s">
        <v>396</v>
      </c>
      <c r="BM446" s="215" t="s">
        <v>397</v>
      </c>
    </row>
    <row r="447" s="26" customFormat="true" ht="12.8" hidden="false" customHeight="false" outlineLevel="0" collapsed="false">
      <c r="A447" s="19"/>
      <c r="B447" s="20"/>
      <c r="C447" s="21"/>
      <c r="D447" s="217" t="s">
        <v>132</v>
      </c>
      <c r="E447" s="21"/>
      <c r="F447" s="218" t="s">
        <v>395</v>
      </c>
      <c r="G447" s="21"/>
      <c r="H447" s="21"/>
      <c r="I447" s="21"/>
      <c r="J447" s="21"/>
      <c r="K447" s="21"/>
      <c r="L447" s="25"/>
      <c r="M447" s="230"/>
      <c r="N447" s="231"/>
      <c r="O447" s="232"/>
      <c r="P447" s="232"/>
      <c r="Q447" s="232"/>
      <c r="R447" s="232"/>
      <c r="S447" s="232"/>
      <c r="T447" s="233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T447" s="3" t="s">
        <v>132</v>
      </c>
      <c r="AU447" s="3" t="s">
        <v>81</v>
      </c>
    </row>
    <row r="448" s="26" customFormat="true" ht="6.95" hidden="false" customHeight="true" outlineLevel="0" collapsed="false">
      <c r="A448" s="19"/>
      <c r="B448" s="47"/>
      <c r="C448" s="48"/>
      <c r="D448" s="48"/>
      <c r="E448" s="48"/>
      <c r="F448" s="48"/>
      <c r="G448" s="48"/>
      <c r="H448" s="48"/>
      <c r="I448" s="48"/>
      <c r="J448" s="48"/>
      <c r="K448" s="48"/>
      <c r="L448" s="25"/>
      <c r="M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</row>
  </sheetData>
  <sheetProtection algorithmName="SHA-512" hashValue="h5uv1NpoI2xvmdnWbIraglLq5jOEqprq/IzbO81s8PNb/K0bCPpMC2/T17g7xULrW+Eek2OC+MNq/RvH9XuzGA==" saltValue="mCgUCAXI9mW6HfU/iWJ+jMkzWwsPxnQoDrcbf7CRbrBYrFSfifhiFy1QO0DbxfRzBiTapN0kHx8Js0QLadK6OA==" spinCount="100000" sheet="true" password="cc35" objects="true" scenarios="true" formatColumns="false" formatRows="false" autoFilter="false"/>
  <autoFilter ref="C132:K447"/>
  <mergeCells count="9">
    <mergeCell ref="L2:V2"/>
    <mergeCell ref="E7:H7"/>
    <mergeCell ref="E9:H9"/>
    <mergeCell ref="E18:H18"/>
    <mergeCell ref="E27:H27"/>
    <mergeCell ref="E85:H85"/>
    <mergeCell ref="E87:H87"/>
    <mergeCell ref="E123:H123"/>
    <mergeCell ref="E125:H125"/>
  </mergeCells>
  <printOptions headings="false" gridLines="false" gridLinesSet="true" horizontalCentered="false" verticalCentered="false"/>
  <pageMargins left="0.39375" right="0.39375" top="0.39375" bottom="0.39375" header="0.511805555555555" footer="0"/>
  <pageSetup paperSize="9" scale="100" firstPageNumber="0" fitToWidth="1" fitToHeight="10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BM24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2.8" zeroHeight="false" outlineLevelRow="0" outlineLevelCol="0"/>
  <cols>
    <col collapsed="false" customWidth="true" hidden="false" outlineLevel="0" max="1" min="1" style="0" width="8.34"/>
    <col collapsed="false" customWidth="true" hidden="false" outlineLevel="0" max="2" min="2" style="0" width="1.68"/>
    <col collapsed="false" customWidth="true" hidden="false" outlineLevel="0" max="3" min="3" style="0" width="4.16"/>
    <col collapsed="false" customWidth="true" hidden="false" outlineLevel="0" max="4" min="4" style="0" width="4.34"/>
    <col collapsed="false" customWidth="true" hidden="false" outlineLevel="0" max="5" min="5" style="0" width="17.15"/>
    <col collapsed="false" customWidth="true" hidden="false" outlineLevel="0" max="6" min="6" style="0" width="50.84"/>
    <col collapsed="false" customWidth="true" hidden="false" outlineLevel="0" max="7" min="7" style="0" width="7"/>
    <col collapsed="false" customWidth="true" hidden="false" outlineLevel="0" max="8" min="8" style="0" width="11.5"/>
    <col collapsed="false" customWidth="true" hidden="false" outlineLevel="0" max="11" min="9" style="0" width="20.15"/>
    <col collapsed="false" customWidth="true" hidden="false" outlineLevel="0" max="12" min="12" style="0" width="9.34"/>
    <col collapsed="false" customWidth="true" hidden="true" outlineLevel="0" max="13" min="13" style="0" width="10.83"/>
    <col collapsed="false" customWidth="true" hidden="true" outlineLevel="0" max="14" min="14" style="0" width="9.34"/>
    <col collapsed="false" customWidth="true" hidden="true" outlineLevel="0" max="20" min="15" style="0" width="14.16"/>
    <col collapsed="false" customWidth="true" hidden="true" outlineLevel="0" max="21" min="21" style="0" width="16.34"/>
    <col collapsed="false" customWidth="true" hidden="false" outlineLevel="0" max="22" min="22" style="0" width="12.34"/>
    <col collapsed="false" customWidth="true" hidden="false" outlineLevel="0" max="23" min="23" style="0" width="16.34"/>
    <col collapsed="false" customWidth="true" hidden="false" outlineLevel="0" max="24" min="24" style="0" width="12.34"/>
    <col collapsed="false" customWidth="true" hidden="false" outlineLevel="0" max="25" min="25" style="0" width="15"/>
    <col collapsed="false" customWidth="true" hidden="false" outlineLevel="0" max="26" min="26" style="0" width="11"/>
    <col collapsed="false" customWidth="true" hidden="false" outlineLevel="0" max="27" min="27" style="0" width="15"/>
    <col collapsed="false" customWidth="true" hidden="false" outlineLevel="0" max="28" min="28" style="0" width="16.34"/>
    <col collapsed="false" customWidth="true" hidden="false" outlineLevel="0" max="29" min="29" style="0" width="11"/>
    <col collapsed="false" customWidth="true" hidden="false" outlineLevel="0" max="30" min="30" style="0" width="15"/>
    <col collapsed="false" customWidth="true" hidden="false" outlineLevel="0" max="31" min="31" style="0" width="16.34"/>
    <col collapsed="false" customWidth="true" hidden="true" outlineLevel="0" max="65" min="44" style="0" width="9.34"/>
  </cols>
  <sheetData>
    <row r="1" customFormat="false" ht="12.8" hidden="false" customHeight="false" outlineLevel="0" collapsed="false">
      <c r="A1" s="8"/>
    </row>
    <row r="2" customFormat="false" ht="36.95" hidden="false" customHeight="true" outlineLevel="0" collapsed="false">
      <c r="L2" s="2"/>
      <c r="M2" s="2"/>
      <c r="N2" s="2"/>
      <c r="O2" s="2"/>
      <c r="P2" s="2"/>
      <c r="Q2" s="2"/>
      <c r="R2" s="2"/>
      <c r="S2" s="2"/>
      <c r="T2" s="2"/>
      <c r="U2" s="2"/>
      <c r="V2" s="2"/>
      <c r="AT2" s="3" t="s">
        <v>87</v>
      </c>
    </row>
    <row r="3" customFormat="false" ht="6.95" hidden="false" customHeight="true" outlineLevel="0" collapsed="false">
      <c r="B3" s="115"/>
      <c r="C3" s="116"/>
      <c r="D3" s="116"/>
      <c r="E3" s="116"/>
      <c r="F3" s="116"/>
      <c r="G3" s="116"/>
      <c r="H3" s="116"/>
      <c r="I3" s="116"/>
      <c r="J3" s="116"/>
      <c r="K3" s="116"/>
      <c r="L3" s="6"/>
      <c r="AT3" s="3" t="s">
        <v>81</v>
      </c>
    </row>
    <row r="4" customFormat="false" ht="24.95" hidden="false" customHeight="true" outlineLevel="0" collapsed="false">
      <c r="B4" s="6"/>
      <c r="D4" s="117" t="s">
        <v>88</v>
      </c>
      <c r="L4" s="6"/>
      <c r="M4" s="118" t="s">
        <v>9</v>
      </c>
      <c r="AT4" s="3" t="s">
        <v>3</v>
      </c>
    </row>
    <row r="5" customFormat="false" ht="6.95" hidden="false" customHeight="true" outlineLevel="0" collapsed="false">
      <c r="B5" s="6"/>
      <c r="L5" s="6"/>
    </row>
    <row r="6" customFormat="false" ht="12" hidden="false" customHeight="true" outlineLevel="0" collapsed="false">
      <c r="B6" s="6"/>
      <c r="D6" s="119" t="s">
        <v>13</v>
      </c>
      <c r="L6" s="6"/>
    </row>
    <row r="7" customFormat="false" ht="16.5" hidden="false" customHeight="true" outlineLevel="0" collapsed="false">
      <c r="B7" s="6"/>
      <c r="E7" s="120" t="str">
        <f aca="false">'Rekapitulace stavby'!K6</f>
        <v>Přístavba komunitního centra Lukáš</v>
      </c>
      <c r="F7" s="120"/>
      <c r="G7" s="120"/>
      <c r="H7" s="120"/>
      <c r="L7" s="6"/>
    </row>
    <row r="8" s="26" customFormat="true" ht="12" hidden="false" customHeight="true" outlineLevel="0" collapsed="false">
      <c r="A8" s="19"/>
      <c r="B8" s="25"/>
      <c r="C8" s="19"/>
      <c r="D8" s="119" t="s">
        <v>89</v>
      </c>
      <c r="E8" s="19"/>
      <c r="F8" s="19"/>
      <c r="G8" s="19"/>
      <c r="H8" s="19"/>
      <c r="I8" s="19"/>
      <c r="J8" s="19"/>
      <c r="K8" s="19"/>
      <c r="L8" s="44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</row>
    <row r="9" s="26" customFormat="true" ht="16.5" hidden="false" customHeight="true" outlineLevel="0" collapsed="false">
      <c r="A9" s="19"/>
      <c r="B9" s="25"/>
      <c r="C9" s="19"/>
      <c r="D9" s="19"/>
      <c r="E9" s="121" t="s">
        <v>951</v>
      </c>
      <c r="F9" s="121"/>
      <c r="G9" s="121"/>
      <c r="H9" s="121"/>
      <c r="I9" s="19"/>
      <c r="J9" s="19"/>
      <c r="K9" s="19"/>
      <c r="L9" s="44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</row>
    <row r="10" s="26" customFormat="true" ht="12.8" hidden="false" customHeight="false" outlineLevel="0" collapsed="false">
      <c r="A10" s="19"/>
      <c r="B10" s="25"/>
      <c r="C10" s="19"/>
      <c r="D10" s="19"/>
      <c r="E10" s="19"/>
      <c r="F10" s="19"/>
      <c r="G10" s="19"/>
      <c r="H10" s="19"/>
      <c r="I10" s="19"/>
      <c r="J10" s="19"/>
      <c r="K10" s="19"/>
      <c r="L10" s="44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</row>
    <row r="11" s="26" customFormat="true" ht="12" hidden="false" customHeight="true" outlineLevel="0" collapsed="false">
      <c r="A11" s="19"/>
      <c r="B11" s="25"/>
      <c r="C11" s="19"/>
      <c r="D11" s="119" t="s">
        <v>15</v>
      </c>
      <c r="E11" s="19"/>
      <c r="F11" s="122"/>
      <c r="G11" s="19"/>
      <c r="H11" s="19"/>
      <c r="I11" s="119" t="s">
        <v>16</v>
      </c>
      <c r="J11" s="122"/>
      <c r="K11" s="19"/>
      <c r="L11" s="44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</row>
    <row r="12" s="26" customFormat="true" ht="12" hidden="false" customHeight="true" outlineLevel="0" collapsed="false">
      <c r="A12" s="19"/>
      <c r="B12" s="25"/>
      <c r="C12" s="19"/>
      <c r="D12" s="119" t="s">
        <v>17</v>
      </c>
      <c r="E12" s="19"/>
      <c r="F12" s="122" t="s">
        <v>18</v>
      </c>
      <c r="G12" s="19"/>
      <c r="H12" s="19"/>
      <c r="I12" s="119" t="s">
        <v>19</v>
      </c>
      <c r="J12" s="123" t="str">
        <f aca="false">'Rekapitulace stavby'!AN8</f>
        <v>23. 9. 2020</v>
      </c>
      <c r="K12" s="19"/>
      <c r="L12" s="44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</row>
    <row r="13" s="26" customFormat="true" ht="10.8" hidden="false" customHeight="true" outlineLevel="0" collapsed="false">
      <c r="A13" s="19"/>
      <c r="B13" s="25"/>
      <c r="C13" s="19"/>
      <c r="D13" s="19"/>
      <c r="E13" s="19"/>
      <c r="F13" s="19"/>
      <c r="G13" s="19"/>
      <c r="H13" s="19"/>
      <c r="I13" s="19"/>
      <c r="J13" s="19"/>
      <c r="K13" s="19"/>
      <c r="L13" s="44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</row>
    <row r="14" s="26" customFormat="true" ht="12" hidden="false" customHeight="true" outlineLevel="0" collapsed="false">
      <c r="A14" s="19"/>
      <c r="B14" s="25"/>
      <c r="C14" s="19"/>
      <c r="D14" s="119" t="s">
        <v>21</v>
      </c>
      <c r="E14" s="19"/>
      <c r="F14" s="19"/>
      <c r="G14" s="19"/>
      <c r="H14" s="19"/>
      <c r="I14" s="119" t="s">
        <v>22</v>
      </c>
      <c r="J14" s="122"/>
      <c r="K14" s="19"/>
      <c r="L14" s="44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</row>
    <row r="15" s="26" customFormat="true" ht="18" hidden="false" customHeight="true" outlineLevel="0" collapsed="false">
      <c r="A15" s="19"/>
      <c r="B15" s="25"/>
      <c r="C15" s="19"/>
      <c r="D15" s="19"/>
      <c r="E15" s="122" t="s">
        <v>23</v>
      </c>
      <c r="F15" s="19"/>
      <c r="G15" s="19"/>
      <c r="H15" s="19"/>
      <c r="I15" s="119" t="s">
        <v>24</v>
      </c>
      <c r="J15" s="122"/>
      <c r="K15" s="19"/>
      <c r="L15" s="44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</row>
    <row r="16" s="26" customFormat="true" ht="6.95" hidden="false" customHeight="true" outlineLevel="0" collapsed="false">
      <c r="A16" s="19"/>
      <c r="B16" s="25"/>
      <c r="C16" s="19"/>
      <c r="D16" s="19"/>
      <c r="E16" s="19"/>
      <c r="F16" s="19"/>
      <c r="G16" s="19"/>
      <c r="H16" s="19"/>
      <c r="I16" s="19"/>
      <c r="J16" s="19"/>
      <c r="K16" s="19"/>
      <c r="L16" s="44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</row>
    <row r="17" s="26" customFormat="true" ht="12" hidden="false" customHeight="true" outlineLevel="0" collapsed="false">
      <c r="A17" s="19"/>
      <c r="B17" s="25"/>
      <c r="C17" s="19"/>
      <c r="D17" s="119" t="s">
        <v>25</v>
      </c>
      <c r="E17" s="19"/>
      <c r="F17" s="19"/>
      <c r="G17" s="19"/>
      <c r="H17" s="19"/>
      <c r="I17" s="119" t="s">
        <v>22</v>
      </c>
      <c r="J17" s="122" t="n">
        <f aca="false">'Rekapitulace stavby'!AN13</f>
        <v>0</v>
      </c>
      <c r="K17" s="19"/>
      <c r="L17" s="44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</row>
    <row r="18" s="26" customFormat="true" ht="18" hidden="false" customHeight="true" outlineLevel="0" collapsed="false">
      <c r="A18" s="19"/>
      <c r="B18" s="25"/>
      <c r="C18" s="19"/>
      <c r="D18" s="19"/>
      <c r="E18" s="124" t="str">
        <f aca="false">'Rekapitulace stavby'!E14</f>
        <v> </v>
      </c>
      <c r="F18" s="124"/>
      <c r="G18" s="124"/>
      <c r="H18" s="124"/>
      <c r="I18" s="119" t="s">
        <v>24</v>
      </c>
      <c r="J18" s="122" t="n">
        <f aca="false">'Rekapitulace stavby'!AN14</f>
        <v>0</v>
      </c>
      <c r="K18" s="19"/>
      <c r="L18" s="44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</row>
    <row r="19" s="26" customFormat="true" ht="6.95" hidden="false" customHeight="true" outlineLevel="0" collapsed="false">
      <c r="A19" s="19"/>
      <c r="B19" s="25"/>
      <c r="C19" s="19"/>
      <c r="D19" s="19"/>
      <c r="E19" s="19"/>
      <c r="F19" s="19"/>
      <c r="G19" s="19"/>
      <c r="H19" s="19"/>
      <c r="I19" s="19"/>
      <c r="J19" s="19"/>
      <c r="K19" s="19"/>
      <c r="L19" s="44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</row>
    <row r="20" s="26" customFormat="true" ht="12" hidden="false" customHeight="true" outlineLevel="0" collapsed="false">
      <c r="A20" s="19"/>
      <c r="B20" s="25"/>
      <c r="C20" s="19"/>
      <c r="D20" s="119" t="s">
        <v>27</v>
      </c>
      <c r="E20" s="19"/>
      <c r="F20" s="19"/>
      <c r="G20" s="19"/>
      <c r="H20" s="19"/>
      <c r="I20" s="119" t="s">
        <v>22</v>
      </c>
      <c r="J20" s="122" t="str">
        <f aca="false">IF('Rekapitulace stavby'!AN16="","",'Rekapitulace stavby'!AN16)</f>
        <v/>
      </c>
      <c r="K20" s="19"/>
      <c r="L20" s="44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</row>
    <row r="21" s="26" customFormat="true" ht="18" hidden="false" customHeight="true" outlineLevel="0" collapsed="false">
      <c r="A21" s="19"/>
      <c r="B21" s="25"/>
      <c r="C21" s="19"/>
      <c r="D21" s="19"/>
      <c r="E21" s="122" t="str">
        <f aca="false">IF('Rekapitulace stavby'!E17="","",'Rekapitulace stavby'!E17)</f>
        <v> </v>
      </c>
      <c r="F21" s="19"/>
      <c r="G21" s="19"/>
      <c r="H21" s="19"/>
      <c r="I21" s="119" t="s">
        <v>24</v>
      </c>
      <c r="J21" s="122" t="str">
        <f aca="false">IF('Rekapitulace stavby'!AN17="","",'Rekapitulace stavby'!AN17)</f>
        <v/>
      </c>
      <c r="K21" s="19"/>
      <c r="L21" s="44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</row>
    <row r="22" s="26" customFormat="true" ht="6.95" hidden="false" customHeight="true" outlineLevel="0" collapsed="false">
      <c r="A22" s="19"/>
      <c r="B22" s="25"/>
      <c r="C22" s="19"/>
      <c r="D22" s="19"/>
      <c r="E22" s="19"/>
      <c r="F22" s="19"/>
      <c r="G22" s="19"/>
      <c r="H22" s="19"/>
      <c r="I22" s="19"/>
      <c r="J22" s="19"/>
      <c r="K22" s="19"/>
      <c r="L22" s="44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</row>
    <row r="23" s="26" customFormat="true" ht="12" hidden="false" customHeight="true" outlineLevel="0" collapsed="false">
      <c r="A23" s="19"/>
      <c r="B23" s="25"/>
      <c r="C23" s="19"/>
      <c r="D23" s="119" t="s">
        <v>29</v>
      </c>
      <c r="E23" s="19"/>
      <c r="F23" s="19"/>
      <c r="G23" s="19"/>
      <c r="H23" s="19"/>
      <c r="I23" s="119" t="s">
        <v>22</v>
      </c>
      <c r="J23" s="122" t="str">
        <f aca="false">IF('Rekapitulace stavby'!AN19="","",'Rekapitulace stavby'!AN19)</f>
        <v/>
      </c>
      <c r="K23" s="19"/>
      <c r="L23" s="44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</row>
    <row r="24" s="26" customFormat="true" ht="18" hidden="false" customHeight="true" outlineLevel="0" collapsed="false">
      <c r="A24" s="19"/>
      <c r="B24" s="25"/>
      <c r="C24" s="19"/>
      <c r="D24" s="19"/>
      <c r="E24" s="122" t="str">
        <f aca="false">IF('Rekapitulace stavby'!E20="","",'Rekapitulace stavby'!E20)</f>
        <v> </v>
      </c>
      <c r="F24" s="19"/>
      <c r="G24" s="19"/>
      <c r="H24" s="19"/>
      <c r="I24" s="119" t="s">
        <v>24</v>
      </c>
      <c r="J24" s="122" t="str">
        <f aca="false">IF('Rekapitulace stavby'!AN20="","",'Rekapitulace stavby'!AN20)</f>
        <v/>
      </c>
      <c r="K24" s="19"/>
      <c r="L24" s="44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</row>
    <row r="25" s="26" customFormat="true" ht="6.95" hidden="false" customHeight="true" outlineLevel="0" collapsed="false">
      <c r="A25" s="19"/>
      <c r="B25" s="25"/>
      <c r="C25" s="19"/>
      <c r="D25" s="19"/>
      <c r="E25" s="19"/>
      <c r="F25" s="19"/>
      <c r="G25" s="19"/>
      <c r="H25" s="19"/>
      <c r="I25" s="19"/>
      <c r="J25" s="19"/>
      <c r="K25" s="19"/>
      <c r="L25" s="44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</row>
    <row r="26" s="26" customFormat="true" ht="12" hidden="false" customHeight="true" outlineLevel="0" collapsed="false">
      <c r="A26" s="19"/>
      <c r="B26" s="25"/>
      <c r="C26" s="19"/>
      <c r="D26" s="119" t="s">
        <v>30</v>
      </c>
      <c r="E26" s="19"/>
      <c r="F26" s="19"/>
      <c r="G26" s="19"/>
      <c r="H26" s="19"/>
      <c r="I26" s="19"/>
      <c r="J26" s="19"/>
      <c r="K26" s="19"/>
      <c r="L26" s="44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</row>
    <row r="27" s="129" customFormat="true" ht="143.25" hidden="false" customHeight="true" outlineLevel="0" collapsed="false">
      <c r="A27" s="125"/>
      <c r="B27" s="126"/>
      <c r="C27" s="125"/>
      <c r="D27" s="125"/>
      <c r="E27" s="127" t="s">
        <v>91</v>
      </c>
      <c r="F27" s="127"/>
      <c r="G27" s="127"/>
      <c r="H27" s="127"/>
      <c r="I27" s="125"/>
      <c r="J27" s="125"/>
      <c r="K27" s="125"/>
      <c r="L27" s="128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</row>
    <row r="28" s="26" customFormat="true" ht="6.95" hidden="false" customHeight="true" outlineLevel="0" collapsed="false">
      <c r="A28" s="19"/>
      <c r="B28" s="25"/>
      <c r="C28" s="19"/>
      <c r="D28" s="19"/>
      <c r="E28" s="19"/>
      <c r="F28" s="19"/>
      <c r="G28" s="19"/>
      <c r="H28" s="19"/>
      <c r="I28" s="19"/>
      <c r="J28" s="19"/>
      <c r="K28" s="19"/>
      <c r="L28" s="44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</row>
    <row r="29" s="26" customFormat="true" ht="6.95" hidden="false" customHeight="true" outlineLevel="0" collapsed="false">
      <c r="A29" s="19"/>
      <c r="B29" s="25"/>
      <c r="C29" s="19"/>
      <c r="D29" s="130"/>
      <c r="E29" s="130"/>
      <c r="F29" s="130"/>
      <c r="G29" s="130"/>
      <c r="H29" s="130"/>
      <c r="I29" s="130"/>
      <c r="J29" s="130"/>
      <c r="K29" s="130"/>
      <c r="L29" s="44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</row>
    <row r="30" s="26" customFormat="true" ht="25.45" hidden="false" customHeight="true" outlineLevel="0" collapsed="false">
      <c r="A30" s="19"/>
      <c r="B30" s="25"/>
      <c r="C30" s="19"/>
      <c r="D30" s="131" t="s">
        <v>31</v>
      </c>
      <c r="E30" s="19"/>
      <c r="F30" s="19"/>
      <c r="G30" s="19"/>
      <c r="H30" s="19"/>
      <c r="I30" s="19"/>
      <c r="J30" s="132" t="n">
        <f aca="false">ROUND(J126, 2)</f>
        <v>340056.2</v>
      </c>
      <c r="K30" s="19"/>
      <c r="L30" s="44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</row>
    <row r="31" s="26" customFormat="true" ht="6.95" hidden="false" customHeight="true" outlineLevel="0" collapsed="false">
      <c r="A31" s="19"/>
      <c r="B31" s="25"/>
      <c r="C31" s="19"/>
      <c r="D31" s="130"/>
      <c r="E31" s="130"/>
      <c r="F31" s="130"/>
      <c r="G31" s="130"/>
      <c r="H31" s="130"/>
      <c r="I31" s="130"/>
      <c r="J31" s="130"/>
      <c r="K31" s="130"/>
      <c r="L31" s="44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</row>
    <row r="32" s="26" customFormat="true" ht="14.4" hidden="false" customHeight="true" outlineLevel="0" collapsed="false">
      <c r="A32" s="19"/>
      <c r="B32" s="25"/>
      <c r="C32" s="19"/>
      <c r="D32" s="19"/>
      <c r="E32" s="19"/>
      <c r="F32" s="133" t="s">
        <v>33</v>
      </c>
      <c r="G32" s="19"/>
      <c r="H32" s="19"/>
      <c r="I32" s="133" t="s">
        <v>32</v>
      </c>
      <c r="J32" s="133" t="s">
        <v>34</v>
      </c>
      <c r="K32" s="19"/>
      <c r="L32" s="44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</row>
    <row r="33" s="26" customFormat="true" ht="14.4" hidden="false" customHeight="true" outlineLevel="0" collapsed="false">
      <c r="A33" s="19"/>
      <c r="B33" s="25"/>
      <c r="C33" s="19"/>
      <c r="D33" s="134" t="s">
        <v>35</v>
      </c>
      <c r="E33" s="119" t="s">
        <v>36</v>
      </c>
      <c r="F33" s="135" t="n">
        <f aca="false">ROUND((SUM(BE126:BE240)),  2)</f>
        <v>340056.2</v>
      </c>
      <c r="G33" s="19"/>
      <c r="H33" s="19"/>
      <c r="I33" s="136" t="n">
        <v>0.21</v>
      </c>
      <c r="J33" s="135" t="n">
        <f aca="false">ROUND(((SUM(BE126:BE240))*I33),  2)</f>
        <v>71411.8</v>
      </c>
      <c r="K33" s="19"/>
      <c r="L33" s="44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</row>
    <row r="34" s="26" customFormat="true" ht="14.4" hidden="false" customHeight="true" outlineLevel="0" collapsed="false">
      <c r="A34" s="19"/>
      <c r="B34" s="25"/>
      <c r="C34" s="19"/>
      <c r="D34" s="19"/>
      <c r="E34" s="119" t="s">
        <v>37</v>
      </c>
      <c r="F34" s="135" t="n">
        <f aca="false">ROUND((SUM(BF126:BF240)),  2)</f>
        <v>0</v>
      </c>
      <c r="G34" s="19"/>
      <c r="H34" s="19"/>
      <c r="I34" s="136" t="n">
        <v>0.15</v>
      </c>
      <c r="J34" s="135" t="n">
        <f aca="false">ROUND(((SUM(BF126:BF240))*I34),  2)</f>
        <v>0</v>
      </c>
      <c r="K34" s="19"/>
      <c r="L34" s="44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</row>
    <row r="35" s="26" customFormat="true" ht="14.4" hidden="true" customHeight="true" outlineLevel="0" collapsed="false">
      <c r="A35" s="19"/>
      <c r="B35" s="25"/>
      <c r="C35" s="19"/>
      <c r="D35" s="19"/>
      <c r="E35" s="119" t="s">
        <v>38</v>
      </c>
      <c r="F35" s="135" t="n">
        <f aca="false">ROUND((SUM(BG126:BG240)),  2)</f>
        <v>0</v>
      </c>
      <c r="G35" s="19"/>
      <c r="H35" s="19"/>
      <c r="I35" s="136" t="n">
        <v>0.21</v>
      </c>
      <c r="J35" s="135" t="n">
        <f aca="false">0</f>
        <v>0</v>
      </c>
      <c r="K35" s="19"/>
      <c r="L35" s="44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</row>
    <row r="36" s="26" customFormat="true" ht="14.4" hidden="true" customHeight="true" outlineLevel="0" collapsed="false">
      <c r="A36" s="19"/>
      <c r="B36" s="25"/>
      <c r="C36" s="19"/>
      <c r="D36" s="19"/>
      <c r="E36" s="119" t="s">
        <v>39</v>
      </c>
      <c r="F36" s="135" t="n">
        <f aca="false">ROUND((SUM(BH126:BH240)),  2)</f>
        <v>0</v>
      </c>
      <c r="G36" s="19"/>
      <c r="H36" s="19"/>
      <c r="I36" s="136" t="n">
        <v>0.15</v>
      </c>
      <c r="J36" s="135" t="n">
        <f aca="false">0</f>
        <v>0</v>
      </c>
      <c r="K36" s="19"/>
      <c r="L36" s="44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</row>
    <row r="37" s="26" customFormat="true" ht="14.4" hidden="true" customHeight="true" outlineLevel="0" collapsed="false">
      <c r="A37" s="19"/>
      <c r="B37" s="25"/>
      <c r="C37" s="19"/>
      <c r="D37" s="19"/>
      <c r="E37" s="119" t="s">
        <v>40</v>
      </c>
      <c r="F37" s="135" t="n">
        <f aca="false">ROUND((SUM(BI126:BI240)),  2)</f>
        <v>0</v>
      </c>
      <c r="G37" s="19"/>
      <c r="H37" s="19"/>
      <c r="I37" s="136" t="n">
        <v>0</v>
      </c>
      <c r="J37" s="135" t="n">
        <f aca="false">0</f>
        <v>0</v>
      </c>
      <c r="K37" s="19"/>
      <c r="L37" s="44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</row>
    <row r="38" s="26" customFormat="true" ht="6.95" hidden="false" customHeight="true" outlineLevel="0" collapsed="false">
      <c r="A38" s="19"/>
      <c r="B38" s="25"/>
      <c r="C38" s="19"/>
      <c r="D38" s="19"/>
      <c r="E38" s="19"/>
      <c r="F38" s="19"/>
      <c r="G38" s="19"/>
      <c r="H38" s="19"/>
      <c r="I38" s="19"/>
      <c r="J38" s="19"/>
      <c r="K38" s="19"/>
      <c r="L38" s="44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</row>
    <row r="39" s="26" customFormat="true" ht="25.45" hidden="false" customHeight="true" outlineLevel="0" collapsed="false">
      <c r="A39" s="19"/>
      <c r="B39" s="25"/>
      <c r="C39" s="137"/>
      <c r="D39" s="138" t="s">
        <v>41</v>
      </c>
      <c r="E39" s="139"/>
      <c r="F39" s="139"/>
      <c r="G39" s="140" t="s">
        <v>42</v>
      </c>
      <c r="H39" s="141" t="s">
        <v>43</v>
      </c>
      <c r="I39" s="139"/>
      <c r="J39" s="142" t="n">
        <f aca="false">SUM(J30:J37)</f>
        <v>411468</v>
      </c>
      <c r="K39" s="143"/>
      <c r="L39" s="44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</row>
    <row r="40" s="26" customFormat="true" ht="14.4" hidden="false" customHeight="true" outlineLevel="0" collapsed="false">
      <c r="A40" s="19"/>
      <c r="B40" s="25"/>
      <c r="C40" s="19"/>
      <c r="D40" s="19"/>
      <c r="E40" s="19"/>
      <c r="F40" s="19"/>
      <c r="G40" s="19"/>
      <c r="H40" s="19"/>
      <c r="I40" s="19"/>
      <c r="J40" s="19"/>
      <c r="K40" s="19"/>
      <c r="L40" s="44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</row>
    <row r="41" customFormat="false" ht="14.4" hidden="false" customHeight="true" outlineLevel="0" collapsed="false">
      <c r="B41" s="6"/>
      <c r="L41" s="6"/>
    </row>
    <row r="42" customFormat="false" ht="14.4" hidden="false" customHeight="true" outlineLevel="0" collapsed="false">
      <c r="B42" s="6"/>
      <c r="L42" s="6"/>
    </row>
    <row r="43" customFormat="false" ht="14.4" hidden="false" customHeight="true" outlineLevel="0" collapsed="false">
      <c r="B43" s="6"/>
      <c r="L43" s="6"/>
    </row>
    <row r="44" customFormat="false" ht="14.4" hidden="false" customHeight="true" outlineLevel="0" collapsed="false">
      <c r="B44" s="6"/>
      <c r="L44" s="6"/>
    </row>
    <row r="45" customFormat="false" ht="14.4" hidden="false" customHeight="true" outlineLevel="0" collapsed="false">
      <c r="B45" s="6"/>
      <c r="L45" s="6"/>
    </row>
    <row r="46" customFormat="false" ht="14.4" hidden="false" customHeight="true" outlineLevel="0" collapsed="false">
      <c r="B46" s="6"/>
      <c r="L46" s="6"/>
    </row>
    <row r="47" customFormat="false" ht="14.4" hidden="false" customHeight="true" outlineLevel="0" collapsed="false">
      <c r="B47" s="6"/>
      <c r="L47" s="6"/>
    </row>
    <row r="48" customFormat="false" ht="14.4" hidden="false" customHeight="true" outlineLevel="0" collapsed="false">
      <c r="B48" s="6"/>
      <c r="L48" s="6"/>
    </row>
    <row r="49" customFormat="false" ht="14.4" hidden="false" customHeight="true" outlineLevel="0" collapsed="false">
      <c r="B49" s="6"/>
      <c r="L49" s="6"/>
    </row>
    <row r="50" s="26" customFormat="true" ht="14.4" hidden="false" customHeight="true" outlineLevel="0" collapsed="false">
      <c r="B50" s="44"/>
      <c r="D50" s="144" t="s">
        <v>44</v>
      </c>
      <c r="E50" s="145"/>
      <c r="F50" s="145"/>
      <c r="G50" s="144" t="s">
        <v>45</v>
      </c>
      <c r="H50" s="145"/>
      <c r="I50" s="145"/>
      <c r="J50" s="145"/>
      <c r="K50" s="145"/>
      <c r="L50" s="44"/>
    </row>
    <row r="51" customFormat="false" ht="12.8" hidden="false" customHeight="false" outlineLevel="0" collapsed="false">
      <c r="B51" s="6"/>
      <c r="L51" s="6"/>
    </row>
    <row r="52" customFormat="false" ht="12.8" hidden="false" customHeight="false" outlineLevel="0" collapsed="false">
      <c r="B52" s="6"/>
      <c r="L52" s="6"/>
    </row>
    <row r="53" customFormat="false" ht="12.8" hidden="false" customHeight="false" outlineLevel="0" collapsed="false">
      <c r="B53" s="6"/>
      <c r="L53" s="6"/>
    </row>
    <row r="54" customFormat="false" ht="12.8" hidden="false" customHeight="false" outlineLevel="0" collapsed="false">
      <c r="B54" s="6"/>
      <c r="L54" s="6"/>
    </row>
    <row r="55" customFormat="false" ht="12.8" hidden="false" customHeight="false" outlineLevel="0" collapsed="false">
      <c r="B55" s="6"/>
      <c r="L55" s="6"/>
    </row>
    <row r="56" customFormat="false" ht="12.8" hidden="false" customHeight="false" outlineLevel="0" collapsed="false">
      <c r="B56" s="6"/>
      <c r="L56" s="6"/>
    </row>
    <row r="57" customFormat="false" ht="12.8" hidden="false" customHeight="false" outlineLevel="0" collapsed="false">
      <c r="B57" s="6"/>
      <c r="L57" s="6"/>
    </row>
    <row r="58" customFormat="false" ht="12.8" hidden="false" customHeight="false" outlineLevel="0" collapsed="false">
      <c r="B58" s="6"/>
      <c r="L58" s="6"/>
    </row>
    <row r="59" customFormat="false" ht="12.8" hidden="false" customHeight="false" outlineLevel="0" collapsed="false">
      <c r="B59" s="6"/>
      <c r="L59" s="6"/>
    </row>
    <row r="60" customFormat="false" ht="12.8" hidden="false" customHeight="false" outlineLevel="0" collapsed="false">
      <c r="B60" s="6"/>
      <c r="L60" s="6"/>
    </row>
    <row r="61" s="26" customFormat="true" ht="12.8" hidden="false" customHeight="false" outlineLevel="0" collapsed="false">
      <c r="A61" s="19"/>
      <c r="B61" s="25"/>
      <c r="C61" s="19"/>
      <c r="D61" s="146" t="s">
        <v>46</v>
      </c>
      <c r="E61" s="147"/>
      <c r="F61" s="148" t="s">
        <v>47</v>
      </c>
      <c r="G61" s="146" t="s">
        <v>46</v>
      </c>
      <c r="H61" s="147"/>
      <c r="I61" s="147"/>
      <c r="J61" s="149" t="s">
        <v>47</v>
      </c>
      <c r="K61" s="147"/>
      <c r="L61" s="44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</row>
    <row r="62" customFormat="false" ht="12.8" hidden="false" customHeight="false" outlineLevel="0" collapsed="false">
      <c r="B62" s="6"/>
      <c r="L62" s="6"/>
    </row>
    <row r="63" customFormat="false" ht="12.8" hidden="false" customHeight="false" outlineLevel="0" collapsed="false">
      <c r="B63" s="6"/>
      <c r="L63" s="6"/>
    </row>
    <row r="64" customFormat="false" ht="12.8" hidden="false" customHeight="false" outlineLevel="0" collapsed="false">
      <c r="B64" s="6"/>
      <c r="L64" s="6"/>
    </row>
    <row r="65" s="26" customFormat="true" ht="12.8" hidden="false" customHeight="false" outlineLevel="0" collapsed="false">
      <c r="A65" s="19"/>
      <c r="B65" s="25"/>
      <c r="C65" s="19"/>
      <c r="D65" s="144" t="s">
        <v>48</v>
      </c>
      <c r="E65" s="150"/>
      <c r="F65" s="150"/>
      <c r="G65" s="144" t="s">
        <v>49</v>
      </c>
      <c r="H65" s="150"/>
      <c r="I65" s="150"/>
      <c r="J65" s="150"/>
      <c r="K65" s="150"/>
      <c r="L65" s="44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</row>
    <row r="66" customFormat="false" ht="12.8" hidden="false" customHeight="false" outlineLevel="0" collapsed="false">
      <c r="B66" s="6"/>
      <c r="L66" s="6"/>
    </row>
    <row r="67" customFormat="false" ht="12.8" hidden="false" customHeight="false" outlineLevel="0" collapsed="false">
      <c r="B67" s="6"/>
      <c r="L67" s="6"/>
    </row>
    <row r="68" customFormat="false" ht="12.8" hidden="false" customHeight="false" outlineLevel="0" collapsed="false">
      <c r="B68" s="6"/>
      <c r="L68" s="6"/>
    </row>
    <row r="69" customFormat="false" ht="12.8" hidden="false" customHeight="false" outlineLevel="0" collapsed="false">
      <c r="B69" s="6"/>
      <c r="L69" s="6"/>
    </row>
    <row r="70" customFormat="false" ht="12.8" hidden="false" customHeight="false" outlineLevel="0" collapsed="false">
      <c r="B70" s="6"/>
      <c r="L70" s="6"/>
    </row>
    <row r="71" customFormat="false" ht="12.8" hidden="false" customHeight="false" outlineLevel="0" collapsed="false">
      <c r="B71" s="6"/>
      <c r="L71" s="6"/>
    </row>
    <row r="72" customFormat="false" ht="12.8" hidden="false" customHeight="false" outlineLevel="0" collapsed="false">
      <c r="B72" s="6"/>
      <c r="L72" s="6"/>
    </row>
    <row r="73" customFormat="false" ht="12.8" hidden="false" customHeight="false" outlineLevel="0" collapsed="false">
      <c r="B73" s="6"/>
      <c r="L73" s="6"/>
    </row>
    <row r="74" customFormat="false" ht="12.8" hidden="false" customHeight="false" outlineLevel="0" collapsed="false">
      <c r="B74" s="6"/>
      <c r="L74" s="6"/>
    </row>
    <row r="75" customFormat="false" ht="12.8" hidden="false" customHeight="false" outlineLevel="0" collapsed="false">
      <c r="B75" s="6"/>
      <c r="L75" s="6"/>
    </row>
    <row r="76" s="26" customFormat="true" ht="12.8" hidden="false" customHeight="false" outlineLevel="0" collapsed="false">
      <c r="A76" s="19"/>
      <c r="B76" s="25"/>
      <c r="C76" s="19"/>
      <c r="D76" s="146" t="s">
        <v>46</v>
      </c>
      <c r="E76" s="147"/>
      <c r="F76" s="148" t="s">
        <v>47</v>
      </c>
      <c r="G76" s="146" t="s">
        <v>46</v>
      </c>
      <c r="H76" s="147"/>
      <c r="I76" s="147"/>
      <c r="J76" s="149" t="s">
        <v>47</v>
      </c>
      <c r="K76" s="147"/>
      <c r="L76" s="44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</row>
    <row r="77" s="26" customFormat="true" ht="14.4" hidden="false" customHeight="true" outlineLevel="0" collapsed="false">
      <c r="A77" s="19"/>
      <c r="B77" s="151"/>
      <c r="C77" s="152"/>
      <c r="D77" s="152"/>
      <c r="E77" s="152"/>
      <c r="F77" s="152"/>
      <c r="G77" s="152"/>
      <c r="H77" s="152"/>
      <c r="I77" s="152"/>
      <c r="J77" s="152"/>
      <c r="K77" s="152"/>
      <c r="L77" s="44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</row>
    <row r="81" s="26" customFormat="true" ht="6.95" hidden="false" customHeight="true" outlineLevel="0" collapsed="false">
      <c r="A81" s="19"/>
      <c r="B81" s="153"/>
      <c r="C81" s="154"/>
      <c r="D81" s="154"/>
      <c r="E81" s="154"/>
      <c r="F81" s="154"/>
      <c r="G81" s="154"/>
      <c r="H81" s="154"/>
      <c r="I81" s="154"/>
      <c r="J81" s="154"/>
      <c r="K81" s="154"/>
      <c r="L81" s="44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</row>
    <row r="82" s="26" customFormat="true" ht="24.95" hidden="false" customHeight="true" outlineLevel="0" collapsed="false">
      <c r="A82" s="19"/>
      <c r="B82" s="20"/>
      <c r="C82" s="9" t="s">
        <v>92</v>
      </c>
      <c r="D82" s="21"/>
      <c r="E82" s="21"/>
      <c r="F82" s="21"/>
      <c r="G82" s="21"/>
      <c r="H82" s="21"/>
      <c r="I82" s="21"/>
      <c r="J82" s="21"/>
      <c r="K82" s="21"/>
      <c r="L82" s="44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</row>
    <row r="83" s="26" customFormat="true" ht="6.95" hidden="false" customHeight="true" outlineLevel="0" collapsed="false">
      <c r="A83" s="19"/>
      <c r="B83" s="20"/>
      <c r="C83" s="21"/>
      <c r="D83" s="21"/>
      <c r="E83" s="21"/>
      <c r="F83" s="21"/>
      <c r="G83" s="21"/>
      <c r="H83" s="21"/>
      <c r="I83" s="21"/>
      <c r="J83" s="21"/>
      <c r="K83" s="21"/>
      <c r="L83" s="44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</row>
    <row r="84" s="26" customFormat="true" ht="12" hidden="false" customHeight="true" outlineLevel="0" collapsed="false">
      <c r="A84" s="19"/>
      <c r="B84" s="20"/>
      <c r="C84" s="15" t="s">
        <v>13</v>
      </c>
      <c r="D84" s="21"/>
      <c r="E84" s="21"/>
      <c r="F84" s="21"/>
      <c r="G84" s="21"/>
      <c r="H84" s="21"/>
      <c r="I84" s="21"/>
      <c r="J84" s="21"/>
      <c r="K84" s="21"/>
      <c r="L84" s="44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</row>
    <row r="85" s="26" customFormat="true" ht="16.5" hidden="false" customHeight="true" outlineLevel="0" collapsed="false">
      <c r="A85" s="19"/>
      <c r="B85" s="20"/>
      <c r="C85" s="21"/>
      <c r="D85" s="21"/>
      <c r="E85" s="155" t="str">
        <f aca="false">E7</f>
        <v>Přístavba komunitního centra Lukáš</v>
      </c>
      <c r="F85" s="155"/>
      <c r="G85" s="155"/>
      <c r="H85" s="155"/>
      <c r="I85" s="21"/>
      <c r="J85" s="21"/>
      <c r="K85" s="21"/>
      <c r="L85" s="44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</row>
    <row r="86" s="26" customFormat="true" ht="12" hidden="false" customHeight="true" outlineLevel="0" collapsed="false">
      <c r="A86" s="19"/>
      <c r="B86" s="20"/>
      <c r="C86" s="15" t="s">
        <v>89</v>
      </c>
      <c r="D86" s="21"/>
      <c r="E86" s="21"/>
      <c r="F86" s="21"/>
      <c r="G86" s="21"/>
      <c r="H86" s="21"/>
      <c r="I86" s="21"/>
      <c r="J86" s="21"/>
      <c r="K86" s="21"/>
      <c r="L86" s="44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</row>
    <row r="87" s="26" customFormat="true" ht="16.5" hidden="false" customHeight="true" outlineLevel="0" collapsed="false">
      <c r="A87" s="19"/>
      <c r="B87" s="20"/>
      <c r="C87" s="21"/>
      <c r="D87" s="21"/>
      <c r="E87" s="59" t="str">
        <f aca="false">E9</f>
        <v>03 - vzduchotechnika</v>
      </c>
      <c r="F87" s="59"/>
      <c r="G87" s="59"/>
      <c r="H87" s="59"/>
      <c r="I87" s="21"/>
      <c r="J87" s="21"/>
      <c r="K87" s="21"/>
      <c r="L87" s="44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</row>
    <row r="88" s="26" customFormat="true" ht="6.95" hidden="false" customHeight="true" outlineLevel="0" collapsed="false">
      <c r="A88" s="19"/>
      <c r="B88" s="20"/>
      <c r="C88" s="21"/>
      <c r="D88" s="21"/>
      <c r="E88" s="21"/>
      <c r="F88" s="21"/>
      <c r="G88" s="21"/>
      <c r="H88" s="21"/>
      <c r="I88" s="21"/>
      <c r="J88" s="21"/>
      <c r="K88" s="21"/>
      <c r="L88" s="44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</row>
    <row r="89" s="26" customFormat="true" ht="12" hidden="false" customHeight="true" outlineLevel="0" collapsed="false">
      <c r="A89" s="19"/>
      <c r="B89" s="20"/>
      <c r="C89" s="15" t="s">
        <v>17</v>
      </c>
      <c r="D89" s="21"/>
      <c r="E89" s="21"/>
      <c r="F89" s="16" t="str">
        <f aca="false">F12</f>
        <v>Trávníčkova 1746, Praha 5</v>
      </c>
      <c r="G89" s="21"/>
      <c r="H89" s="21"/>
      <c r="I89" s="15" t="s">
        <v>19</v>
      </c>
      <c r="J89" s="156" t="str">
        <f aca="false">IF(J12="","",J12)</f>
        <v>23. 9. 2020</v>
      </c>
      <c r="K89" s="21"/>
      <c r="L89" s="44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</row>
    <row r="90" s="26" customFormat="true" ht="6.95" hidden="false" customHeight="true" outlineLevel="0" collapsed="false">
      <c r="A90" s="19"/>
      <c r="B90" s="20"/>
      <c r="C90" s="21"/>
      <c r="D90" s="21"/>
      <c r="E90" s="21"/>
      <c r="F90" s="21"/>
      <c r="G90" s="21"/>
      <c r="H90" s="21"/>
      <c r="I90" s="21"/>
      <c r="J90" s="21"/>
      <c r="K90" s="21"/>
      <c r="L90" s="44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</row>
    <row r="91" s="26" customFormat="true" ht="15.15" hidden="false" customHeight="true" outlineLevel="0" collapsed="false">
      <c r="A91" s="19"/>
      <c r="B91" s="20"/>
      <c r="C91" s="15" t="s">
        <v>21</v>
      </c>
      <c r="D91" s="21"/>
      <c r="E91" s="21"/>
      <c r="F91" s="16" t="str">
        <f aca="false">E15</f>
        <v>Městská část Praha 13, Sluneční nám. 2580/13</v>
      </c>
      <c r="G91" s="21"/>
      <c r="H91" s="21"/>
      <c r="I91" s="15" t="s">
        <v>27</v>
      </c>
      <c r="J91" s="157" t="str">
        <f aca="false">E21</f>
        <v> </v>
      </c>
      <c r="K91" s="21"/>
      <c r="L91" s="44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</row>
    <row r="92" s="26" customFormat="true" ht="15.15" hidden="false" customHeight="true" outlineLevel="0" collapsed="false">
      <c r="A92" s="19"/>
      <c r="B92" s="20"/>
      <c r="C92" s="15" t="s">
        <v>25</v>
      </c>
      <c r="D92" s="21"/>
      <c r="E92" s="21"/>
      <c r="F92" s="16" t="str">
        <f aca="false">IF(E18="","",E18)</f>
        <v> </v>
      </c>
      <c r="G92" s="21"/>
      <c r="H92" s="21"/>
      <c r="I92" s="15" t="s">
        <v>29</v>
      </c>
      <c r="J92" s="157" t="str">
        <f aca="false">E24</f>
        <v> </v>
      </c>
      <c r="K92" s="21"/>
      <c r="L92" s="44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</row>
    <row r="93" s="26" customFormat="true" ht="10.3" hidden="false" customHeight="true" outlineLevel="0" collapsed="false">
      <c r="A93" s="19"/>
      <c r="B93" s="20"/>
      <c r="C93" s="21"/>
      <c r="D93" s="21"/>
      <c r="E93" s="21"/>
      <c r="F93" s="21"/>
      <c r="G93" s="21"/>
      <c r="H93" s="21"/>
      <c r="I93" s="21"/>
      <c r="J93" s="21"/>
      <c r="K93" s="21"/>
      <c r="L93" s="44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</row>
    <row r="94" s="26" customFormat="true" ht="29.3" hidden="false" customHeight="true" outlineLevel="0" collapsed="false">
      <c r="A94" s="19"/>
      <c r="B94" s="20"/>
      <c r="C94" s="158" t="s">
        <v>93</v>
      </c>
      <c r="D94" s="159"/>
      <c r="E94" s="159"/>
      <c r="F94" s="159"/>
      <c r="G94" s="159"/>
      <c r="H94" s="159"/>
      <c r="I94" s="159"/>
      <c r="J94" s="160" t="s">
        <v>94</v>
      </c>
      <c r="K94" s="159"/>
      <c r="L94" s="44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</row>
    <row r="95" s="26" customFormat="true" ht="10.3" hidden="false" customHeight="true" outlineLevel="0" collapsed="false">
      <c r="A95" s="19"/>
      <c r="B95" s="20"/>
      <c r="C95" s="21"/>
      <c r="D95" s="21"/>
      <c r="E95" s="21"/>
      <c r="F95" s="21"/>
      <c r="G95" s="21"/>
      <c r="H95" s="21"/>
      <c r="I95" s="21"/>
      <c r="J95" s="21"/>
      <c r="K95" s="21"/>
      <c r="L95" s="44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</row>
    <row r="96" s="26" customFormat="true" ht="22.8" hidden="false" customHeight="true" outlineLevel="0" collapsed="false">
      <c r="A96" s="19"/>
      <c r="B96" s="20"/>
      <c r="C96" s="161" t="s">
        <v>95</v>
      </c>
      <c r="D96" s="21"/>
      <c r="E96" s="21"/>
      <c r="F96" s="21"/>
      <c r="G96" s="21"/>
      <c r="H96" s="21"/>
      <c r="I96" s="21"/>
      <c r="J96" s="162" t="n">
        <f aca="false">J126</f>
        <v>340056.2</v>
      </c>
      <c r="K96" s="21"/>
      <c r="L96" s="44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U96" s="3" t="s">
        <v>96</v>
      </c>
    </row>
    <row r="97" s="163" customFormat="true" ht="24.95" hidden="false" customHeight="true" outlineLevel="0" collapsed="false">
      <c r="B97" s="164"/>
      <c r="C97" s="165"/>
      <c r="D97" s="166" t="s">
        <v>97</v>
      </c>
      <c r="E97" s="167"/>
      <c r="F97" s="167"/>
      <c r="G97" s="167"/>
      <c r="H97" s="167"/>
      <c r="I97" s="167"/>
      <c r="J97" s="168" t="n">
        <f aca="false">J127</f>
        <v>301296.2</v>
      </c>
      <c r="K97" s="165"/>
      <c r="L97" s="169"/>
    </row>
    <row r="98" s="170" customFormat="true" ht="19.95" hidden="false" customHeight="true" outlineLevel="0" collapsed="false">
      <c r="B98" s="171"/>
      <c r="C98" s="172"/>
      <c r="D98" s="173" t="s">
        <v>952</v>
      </c>
      <c r="E98" s="174"/>
      <c r="F98" s="174"/>
      <c r="G98" s="174"/>
      <c r="H98" s="174"/>
      <c r="I98" s="174"/>
      <c r="J98" s="175" t="n">
        <f aca="false">J128</f>
        <v>66687.5</v>
      </c>
      <c r="K98" s="172"/>
      <c r="L98" s="176"/>
    </row>
    <row r="99" s="170" customFormat="true" ht="19.95" hidden="false" customHeight="true" outlineLevel="0" collapsed="false">
      <c r="B99" s="171"/>
      <c r="C99" s="172"/>
      <c r="D99" s="173" t="s">
        <v>953</v>
      </c>
      <c r="E99" s="174"/>
      <c r="F99" s="174"/>
      <c r="G99" s="174"/>
      <c r="H99" s="174"/>
      <c r="I99" s="174"/>
      <c r="J99" s="175" t="n">
        <f aca="false">J161</f>
        <v>20560</v>
      </c>
      <c r="K99" s="172"/>
      <c r="L99" s="176"/>
    </row>
    <row r="100" s="170" customFormat="true" ht="19.95" hidden="false" customHeight="true" outlineLevel="0" collapsed="false">
      <c r="B100" s="171"/>
      <c r="C100" s="172"/>
      <c r="D100" s="173" t="s">
        <v>954</v>
      </c>
      <c r="E100" s="174"/>
      <c r="F100" s="174"/>
      <c r="G100" s="174"/>
      <c r="H100" s="174"/>
      <c r="I100" s="174"/>
      <c r="J100" s="175" t="n">
        <f aca="false">J166</f>
        <v>99192.5</v>
      </c>
      <c r="K100" s="172"/>
      <c r="L100" s="176"/>
    </row>
    <row r="101" s="170" customFormat="true" ht="19.95" hidden="false" customHeight="true" outlineLevel="0" collapsed="false">
      <c r="B101" s="171"/>
      <c r="C101" s="172"/>
      <c r="D101" s="173" t="s">
        <v>955</v>
      </c>
      <c r="E101" s="174"/>
      <c r="F101" s="174"/>
      <c r="G101" s="174"/>
      <c r="H101" s="174"/>
      <c r="I101" s="174"/>
      <c r="J101" s="175" t="n">
        <f aca="false">J203</f>
        <v>108979</v>
      </c>
      <c r="K101" s="172"/>
      <c r="L101" s="176"/>
    </row>
    <row r="102" s="170" customFormat="true" ht="19.95" hidden="false" customHeight="true" outlineLevel="0" collapsed="false">
      <c r="B102" s="171"/>
      <c r="C102" s="172"/>
      <c r="D102" s="173" t="s">
        <v>956</v>
      </c>
      <c r="E102" s="174"/>
      <c r="F102" s="174"/>
      <c r="G102" s="174"/>
      <c r="H102" s="174"/>
      <c r="I102" s="174"/>
      <c r="J102" s="175" t="n">
        <f aca="false">J226</f>
        <v>5877.2</v>
      </c>
      <c r="K102" s="172"/>
      <c r="L102" s="176"/>
    </row>
    <row r="103" s="163" customFormat="true" ht="24.95" hidden="false" customHeight="true" outlineLevel="0" collapsed="false">
      <c r="B103" s="164"/>
      <c r="C103" s="165"/>
      <c r="D103" s="166" t="s">
        <v>103</v>
      </c>
      <c r="E103" s="167"/>
      <c r="F103" s="167"/>
      <c r="G103" s="167"/>
      <c r="H103" s="167"/>
      <c r="I103" s="167"/>
      <c r="J103" s="168" t="n">
        <f aca="false">J231</f>
        <v>21760</v>
      </c>
      <c r="K103" s="165"/>
      <c r="L103" s="169"/>
    </row>
    <row r="104" s="163" customFormat="true" ht="24.95" hidden="false" customHeight="true" outlineLevel="0" collapsed="false">
      <c r="B104" s="164"/>
      <c r="C104" s="165"/>
      <c r="D104" s="166" t="s">
        <v>104</v>
      </c>
      <c r="E104" s="167"/>
      <c r="F104" s="167"/>
      <c r="G104" s="167"/>
      <c r="H104" s="167"/>
      <c r="I104" s="167"/>
      <c r="J104" s="168" t="n">
        <f aca="false">J234</f>
        <v>17000</v>
      </c>
      <c r="K104" s="165"/>
      <c r="L104" s="169"/>
    </row>
    <row r="105" s="170" customFormat="true" ht="19.95" hidden="false" customHeight="true" outlineLevel="0" collapsed="false">
      <c r="B105" s="171"/>
      <c r="C105" s="172"/>
      <c r="D105" s="173" t="s">
        <v>105</v>
      </c>
      <c r="E105" s="174"/>
      <c r="F105" s="174"/>
      <c r="G105" s="174"/>
      <c r="H105" s="174"/>
      <c r="I105" s="174"/>
      <c r="J105" s="175" t="n">
        <f aca="false">J235</f>
        <v>5000</v>
      </c>
      <c r="K105" s="172"/>
      <c r="L105" s="176"/>
    </row>
    <row r="106" s="170" customFormat="true" ht="19.95" hidden="false" customHeight="true" outlineLevel="0" collapsed="false">
      <c r="B106" s="171"/>
      <c r="C106" s="172"/>
      <c r="D106" s="173" t="s">
        <v>106</v>
      </c>
      <c r="E106" s="174"/>
      <c r="F106" s="174"/>
      <c r="G106" s="174"/>
      <c r="H106" s="174"/>
      <c r="I106" s="174"/>
      <c r="J106" s="175" t="n">
        <f aca="false">J238</f>
        <v>12000</v>
      </c>
      <c r="K106" s="172"/>
      <c r="L106" s="176"/>
    </row>
    <row r="107" s="26" customFormat="true" ht="21.85" hidden="false" customHeight="true" outlineLevel="0" collapsed="false">
      <c r="A107" s="19"/>
      <c r="B107" s="20"/>
      <c r="C107" s="21"/>
      <c r="D107" s="21"/>
      <c r="E107" s="21"/>
      <c r="F107" s="21"/>
      <c r="G107" s="21"/>
      <c r="H107" s="21"/>
      <c r="I107" s="21"/>
      <c r="J107" s="21"/>
      <c r="K107" s="21"/>
      <c r="L107" s="44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</row>
    <row r="108" s="26" customFormat="true" ht="6.95" hidden="false" customHeight="true" outlineLevel="0" collapsed="false">
      <c r="A108" s="19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4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</row>
    <row r="112" s="26" customFormat="true" ht="6.95" hidden="false" customHeight="true" outlineLevel="0" collapsed="false">
      <c r="A112" s="19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44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</row>
    <row r="113" s="26" customFormat="true" ht="24.95" hidden="false" customHeight="true" outlineLevel="0" collapsed="false">
      <c r="A113" s="19"/>
      <c r="B113" s="20"/>
      <c r="C113" s="9" t="s">
        <v>107</v>
      </c>
      <c r="D113" s="21"/>
      <c r="E113" s="21"/>
      <c r="F113" s="21"/>
      <c r="G113" s="21"/>
      <c r="H113" s="21"/>
      <c r="I113" s="21"/>
      <c r="J113" s="21"/>
      <c r="K113" s="21"/>
      <c r="L113" s="44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</row>
    <row r="114" s="26" customFormat="true" ht="6.95" hidden="false" customHeight="true" outlineLevel="0" collapsed="false">
      <c r="A114" s="19"/>
      <c r="B114" s="20"/>
      <c r="C114" s="21"/>
      <c r="D114" s="21"/>
      <c r="E114" s="21"/>
      <c r="F114" s="21"/>
      <c r="G114" s="21"/>
      <c r="H114" s="21"/>
      <c r="I114" s="21"/>
      <c r="J114" s="21"/>
      <c r="K114" s="21"/>
      <c r="L114" s="44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</row>
    <row r="115" s="26" customFormat="true" ht="12" hidden="false" customHeight="true" outlineLevel="0" collapsed="false">
      <c r="A115" s="19"/>
      <c r="B115" s="20"/>
      <c r="C115" s="15" t="s">
        <v>13</v>
      </c>
      <c r="D115" s="21"/>
      <c r="E115" s="21"/>
      <c r="F115" s="21"/>
      <c r="G115" s="21"/>
      <c r="H115" s="21"/>
      <c r="I115" s="21"/>
      <c r="J115" s="21"/>
      <c r="K115" s="21"/>
      <c r="L115" s="44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</row>
    <row r="116" s="26" customFormat="true" ht="16.5" hidden="false" customHeight="true" outlineLevel="0" collapsed="false">
      <c r="A116" s="19"/>
      <c r="B116" s="20"/>
      <c r="C116" s="21"/>
      <c r="D116" s="21"/>
      <c r="E116" s="155" t="str">
        <f aca="false">E7</f>
        <v>Přístavba komunitního centra Lukáš</v>
      </c>
      <c r="F116" s="155"/>
      <c r="G116" s="155"/>
      <c r="H116" s="155"/>
      <c r="I116" s="21"/>
      <c r="J116" s="21"/>
      <c r="K116" s="21"/>
      <c r="L116" s="44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</row>
    <row r="117" s="26" customFormat="true" ht="12" hidden="false" customHeight="true" outlineLevel="0" collapsed="false">
      <c r="A117" s="19"/>
      <c r="B117" s="20"/>
      <c r="C117" s="15" t="s">
        <v>89</v>
      </c>
      <c r="D117" s="21"/>
      <c r="E117" s="21"/>
      <c r="F117" s="21"/>
      <c r="G117" s="21"/>
      <c r="H117" s="21"/>
      <c r="I117" s="21"/>
      <c r="J117" s="21"/>
      <c r="K117" s="21"/>
      <c r="L117" s="44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</row>
    <row r="118" s="26" customFormat="true" ht="16.5" hidden="false" customHeight="true" outlineLevel="0" collapsed="false">
      <c r="A118" s="19"/>
      <c r="B118" s="20"/>
      <c r="C118" s="21"/>
      <c r="D118" s="21"/>
      <c r="E118" s="59" t="str">
        <f aca="false">E9</f>
        <v>03 - vzduchotechnika</v>
      </c>
      <c r="F118" s="59"/>
      <c r="G118" s="59"/>
      <c r="H118" s="59"/>
      <c r="I118" s="21"/>
      <c r="J118" s="21"/>
      <c r="K118" s="21"/>
      <c r="L118" s="44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</row>
    <row r="119" s="26" customFormat="true" ht="6.95" hidden="false" customHeight="true" outlineLevel="0" collapsed="false">
      <c r="A119" s="19"/>
      <c r="B119" s="20"/>
      <c r="C119" s="21"/>
      <c r="D119" s="21"/>
      <c r="E119" s="21"/>
      <c r="F119" s="21"/>
      <c r="G119" s="21"/>
      <c r="H119" s="21"/>
      <c r="I119" s="21"/>
      <c r="J119" s="21"/>
      <c r="K119" s="21"/>
      <c r="L119" s="44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</row>
    <row r="120" s="26" customFormat="true" ht="12" hidden="false" customHeight="true" outlineLevel="0" collapsed="false">
      <c r="A120" s="19"/>
      <c r="B120" s="20"/>
      <c r="C120" s="15" t="s">
        <v>17</v>
      </c>
      <c r="D120" s="21"/>
      <c r="E120" s="21"/>
      <c r="F120" s="16" t="str">
        <f aca="false">F12</f>
        <v>Trávníčkova 1746, Praha 5</v>
      </c>
      <c r="G120" s="21"/>
      <c r="H120" s="21"/>
      <c r="I120" s="15" t="s">
        <v>19</v>
      </c>
      <c r="J120" s="156" t="str">
        <f aca="false">IF(J12="","",J12)</f>
        <v>23. 9. 2020</v>
      </c>
      <c r="K120" s="21"/>
      <c r="L120" s="44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</row>
    <row r="121" s="26" customFormat="true" ht="6.95" hidden="false" customHeight="true" outlineLevel="0" collapsed="false">
      <c r="A121" s="19"/>
      <c r="B121" s="20"/>
      <c r="C121" s="21"/>
      <c r="D121" s="21"/>
      <c r="E121" s="21"/>
      <c r="F121" s="21"/>
      <c r="G121" s="21"/>
      <c r="H121" s="21"/>
      <c r="I121" s="21"/>
      <c r="J121" s="21"/>
      <c r="K121" s="21"/>
      <c r="L121" s="44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</row>
    <row r="122" s="26" customFormat="true" ht="15.15" hidden="false" customHeight="true" outlineLevel="0" collapsed="false">
      <c r="A122" s="19"/>
      <c r="B122" s="20"/>
      <c r="C122" s="15" t="s">
        <v>21</v>
      </c>
      <c r="D122" s="21"/>
      <c r="E122" s="21"/>
      <c r="F122" s="16" t="str">
        <f aca="false">E15</f>
        <v>Městská část Praha 13, Sluneční nám. 2580/13</v>
      </c>
      <c r="G122" s="21"/>
      <c r="H122" s="21"/>
      <c r="I122" s="15" t="s">
        <v>27</v>
      </c>
      <c r="J122" s="157" t="str">
        <f aca="false">E21</f>
        <v> </v>
      </c>
      <c r="K122" s="21"/>
      <c r="L122" s="44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</row>
    <row r="123" s="26" customFormat="true" ht="15.15" hidden="false" customHeight="true" outlineLevel="0" collapsed="false">
      <c r="A123" s="19"/>
      <c r="B123" s="20"/>
      <c r="C123" s="15" t="s">
        <v>25</v>
      </c>
      <c r="D123" s="21"/>
      <c r="E123" s="21"/>
      <c r="F123" s="16" t="str">
        <f aca="false">IF(E18="","",E18)</f>
        <v> </v>
      </c>
      <c r="G123" s="21"/>
      <c r="H123" s="21"/>
      <c r="I123" s="15" t="s">
        <v>29</v>
      </c>
      <c r="J123" s="157" t="str">
        <f aca="false">E24</f>
        <v> </v>
      </c>
      <c r="K123" s="21"/>
      <c r="L123" s="44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</row>
    <row r="124" s="26" customFormat="true" ht="10.3" hidden="false" customHeight="true" outlineLevel="0" collapsed="false">
      <c r="A124" s="19"/>
      <c r="B124" s="20"/>
      <c r="C124" s="21"/>
      <c r="D124" s="21"/>
      <c r="E124" s="21"/>
      <c r="F124" s="21"/>
      <c r="G124" s="21"/>
      <c r="H124" s="21"/>
      <c r="I124" s="21"/>
      <c r="J124" s="21"/>
      <c r="K124" s="21"/>
      <c r="L124" s="44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</row>
    <row r="125" s="183" customFormat="true" ht="29.3" hidden="false" customHeight="true" outlineLevel="0" collapsed="false">
      <c r="A125" s="177"/>
      <c r="B125" s="178"/>
      <c r="C125" s="179" t="s">
        <v>108</v>
      </c>
      <c r="D125" s="180" t="s">
        <v>56</v>
      </c>
      <c r="E125" s="180" t="s">
        <v>52</v>
      </c>
      <c r="F125" s="180" t="s">
        <v>53</v>
      </c>
      <c r="G125" s="180" t="s">
        <v>109</v>
      </c>
      <c r="H125" s="180" t="s">
        <v>110</v>
      </c>
      <c r="I125" s="180" t="s">
        <v>111</v>
      </c>
      <c r="J125" s="180" t="s">
        <v>94</v>
      </c>
      <c r="K125" s="181" t="s">
        <v>112</v>
      </c>
      <c r="L125" s="182"/>
      <c r="M125" s="77"/>
      <c r="N125" s="78" t="s">
        <v>35</v>
      </c>
      <c r="O125" s="78" t="s">
        <v>113</v>
      </c>
      <c r="P125" s="78" t="s">
        <v>114</v>
      </c>
      <c r="Q125" s="78" t="s">
        <v>115</v>
      </c>
      <c r="R125" s="78" t="s">
        <v>116</v>
      </c>
      <c r="S125" s="78" t="s">
        <v>117</v>
      </c>
      <c r="T125" s="79" t="s">
        <v>118</v>
      </c>
      <c r="U125" s="177"/>
      <c r="V125" s="177"/>
      <c r="W125" s="177"/>
      <c r="X125" s="177"/>
      <c r="Y125" s="177"/>
      <c r="Z125" s="177"/>
      <c r="AA125" s="177"/>
      <c r="AB125" s="177"/>
      <c r="AC125" s="177"/>
      <c r="AD125" s="177"/>
      <c r="AE125" s="177"/>
    </row>
    <row r="126" s="26" customFormat="true" ht="22.8" hidden="false" customHeight="true" outlineLevel="0" collapsed="false">
      <c r="A126" s="19"/>
      <c r="B126" s="20"/>
      <c r="C126" s="85" t="s">
        <v>119</v>
      </c>
      <c r="D126" s="21"/>
      <c r="E126" s="21"/>
      <c r="F126" s="21"/>
      <c r="G126" s="21"/>
      <c r="H126" s="21"/>
      <c r="I126" s="21"/>
      <c r="J126" s="184" t="n">
        <f aca="false">BK126</f>
        <v>340056.2</v>
      </c>
      <c r="K126" s="21"/>
      <c r="L126" s="25"/>
      <c r="M126" s="80"/>
      <c r="N126" s="185"/>
      <c r="O126" s="81"/>
      <c r="P126" s="186" t="n">
        <f aca="false">P127+P231+P234</f>
        <v>253.037</v>
      </c>
      <c r="Q126" s="81"/>
      <c r="R126" s="186" t="n">
        <f aca="false">R127+R231+R234</f>
        <v>0.00328</v>
      </c>
      <c r="S126" s="81"/>
      <c r="T126" s="187" t="n">
        <f aca="false">T127+T231+T234</f>
        <v>0</v>
      </c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T126" s="3" t="s">
        <v>70</v>
      </c>
      <c r="AU126" s="3" t="s">
        <v>96</v>
      </c>
      <c r="BK126" s="188" t="n">
        <f aca="false">BK127+BK231+BK234</f>
        <v>340056.2</v>
      </c>
    </row>
    <row r="127" s="189" customFormat="true" ht="25.9" hidden="false" customHeight="true" outlineLevel="0" collapsed="false">
      <c r="B127" s="190"/>
      <c r="C127" s="191"/>
      <c r="D127" s="192" t="s">
        <v>70</v>
      </c>
      <c r="E127" s="193" t="s">
        <v>120</v>
      </c>
      <c r="F127" s="193" t="s">
        <v>121</v>
      </c>
      <c r="G127" s="191"/>
      <c r="H127" s="191"/>
      <c r="I127" s="191"/>
      <c r="J127" s="194" t="n">
        <f aca="false">BK127</f>
        <v>301296.2</v>
      </c>
      <c r="K127" s="191"/>
      <c r="L127" s="195"/>
      <c r="M127" s="196"/>
      <c r="N127" s="197"/>
      <c r="O127" s="197"/>
      <c r="P127" s="198" t="n">
        <f aca="false">P128+P161+P166+P203+P226</f>
        <v>173.037</v>
      </c>
      <c r="Q127" s="197"/>
      <c r="R127" s="198" t="n">
        <f aca="false">R128+R161+R166+R203+R226</f>
        <v>0.00328</v>
      </c>
      <c r="S127" s="197"/>
      <c r="T127" s="199" t="n">
        <f aca="false">T128+T161+T166+T203+T226</f>
        <v>0</v>
      </c>
      <c r="AR127" s="200" t="s">
        <v>81</v>
      </c>
      <c r="AT127" s="201" t="s">
        <v>70</v>
      </c>
      <c r="AU127" s="201" t="s">
        <v>71</v>
      </c>
      <c r="AY127" s="200" t="s">
        <v>122</v>
      </c>
      <c r="BK127" s="202" t="n">
        <f aca="false">BK128+BK161+BK166+BK203+BK226</f>
        <v>301296.2</v>
      </c>
    </row>
    <row r="128" s="189" customFormat="true" ht="22.8" hidden="false" customHeight="true" outlineLevel="0" collapsed="false">
      <c r="B128" s="190"/>
      <c r="C128" s="191"/>
      <c r="D128" s="192" t="s">
        <v>70</v>
      </c>
      <c r="E128" s="203" t="s">
        <v>957</v>
      </c>
      <c r="F128" s="203" t="s">
        <v>958</v>
      </c>
      <c r="G128" s="191"/>
      <c r="H128" s="191"/>
      <c r="I128" s="191"/>
      <c r="J128" s="204" t="n">
        <f aca="false">BK128</f>
        <v>66687.5</v>
      </c>
      <c r="K128" s="191"/>
      <c r="L128" s="195"/>
      <c r="M128" s="196"/>
      <c r="N128" s="197"/>
      <c r="O128" s="197"/>
      <c r="P128" s="198" t="n">
        <f aca="false">SUM(P129:P160)</f>
        <v>26.369</v>
      </c>
      <c r="Q128" s="197"/>
      <c r="R128" s="198" t="n">
        <f aca="false">SUM(R129:R160)</f>
        <v>0.00048</v>
      </c>
      <c r="S128" s="197"/>
      <c r="T128" s="199" t="n">
        <f aca="false">SUM(T129:T160)</f>
        <v>0</v>
      </c>
      <c r="AR128" s="200" t="s">
        <v>79</v>
      </c>
      <c r="AT128" s="201" t="s">
        <v>70</v>
      </c>
      <c r="AU128" s="201" t="s">
        <v>79</v>
      </c>
      <c r="AY128" s="200" t="s">
        <v>122</v>
      </c>
      <c r="BK128" s="202" t="n">
        <f aca="false">SUM(BK129:BK160)</f>
        <v>66687.5</v>
      </c>
    </row>
    <row r="129" s="26" customFormat="true" ht="16.5" hidden="false" customHeight="true" outlineLevel="0" collapsed="false">
      <c r="A129" s="19"/>
      <c r="B129" s="20"/>
      <c r="C129" s="205" t="s">
        <v>79</v>
      </c>
      <c r="D129" s="205" t="s">
        <v>125</v>
      </c>
      <c r="E129" s="206" t="s">
        <v>959</v>
      </c>
      <c r="F129" s="207" t="s">
        <v>960</v>
      </c>
      <c r="G129" s="208" t="s">
        <v>231</v>
      </c>
      <c r="H129" s="209" t="n">
        <v>7</v>
      </c>
      <c r="I129" s="210" t="n">
        <v>203</v>
      </c>
      <c r="J129" s="210" t="n">
        <f aca="false">ROUND(I129*H129,2)</f>
        <v>1421</v>
      </c>
      <c r="K129" s="207" t="s">
        <v>129</v>
      </c>
      <c r="L129" s="25"/>
      <c r="M129" s="211"/>
      <c r="N129" s="212" t="s">
        <v>36</v>
      </c>
      <c r="O129" s="213" t="n">
        <v>0.551</v>
      </c>
      <c r="P129" s="213" t="n">
        <f aca="false">O129*H129</f>
        <v>3.857</v>
      </c>
      <c r="Q129" s="213" t="n">
        <v>0</v>
      </c>
      <c r="R129" s="213" t="n">
        <f aca="false">Q129*H129</f>
        <v>0</v>
      </c>
      <c r="S129" s="213" t="n">
        <v>0</v>
      </c>
      <c r="T129" s="214" t="n">
        <f aca="false">S129*H129</f>
        <v>0</v>
      </c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R129" s="215" t="s">
        <v>130</v>
      </c>
      <c r="AT129" s="215" t="s">
        <v>125</v>
      </c>
      <c r="AU129" s="215" t="s">
        <v>81</v>
      </c>
      <c r="AY129" s="3" t="s">
        <v>122</v>
      </c>
      <c r="BE129" s="216" t="n">
        <f aca="false">IF(N129="základní",J129,0)</f>
        <v>1421</v>
      </c>
      <c r="BF129" s="216" t="n">
        <f aca="false">IF(N129="snížená",J129,0)</f>
        <v>0</v>
      </c>
      <c r="BG129" s="216" t="n">
        <f aca="false">IF(N129="zákl. přenesená",J129,0)</f>
        <v>0</v>
      </c>
      <c r="BH129" s="216" t="n">
        <f aca="false">IF(N129="sníž. přenesená",J129,0)</f>
        <v>0</v>
      </c>
      <c r="BI129" s="216" t="n">
        <f aca="false">IF(N129="nulová",J129,0)</f>
        <v>0</v>
      </c>
      <c r="BJ129" s="3" t="s">
        <v>79</v>
      </c>
      <c r="BK129" s="216" t="n">
        <f aca="false">ROUND(I129*H129,2)</f>
        <v>1421</v>
      </c>
      <c r="BL129" s="3" t="s">
        <v>130</v>
      </c>
      <c r="BM129" s="215" t="s">
        <v>961</v>
      </c>
    </row>
    <row r="130" s="26" customFormat="true" ht="12.8" hidden="false" customHeight="false" outlineLevel="0" collapsed="false">
      <c r="A130" s="19"/>
      <c r="B130" s="20"/>
      <c r="C130" s="21"/>
      <c r="D130" s="217" t="s">
        <v>132</v>
      </c>
      <c r="E130" s="21"/>
      <c r="F130" s="218" t="s">
        <v>962</v>
      </c>
      <c r="G130" s="21"/>
      <c r="H130" s="21"/>
      <c r="I130" s="21"/>
      <c r="J130" s="21"/>
      <c r="K130" s="21"/>
      <c r="L130" s="25"/>
      <c r="M130" s="219"/>
      <c r="N130" s="220"/>
      <c r="O130" s="69"/>
      <c r="P130" s="69"/>
      <c r="Q130" s="69"/>
      <c r="R130" s="69"/>
      <c r="S130" s="69"/>
      <c r="T130" s="70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T130" s="3" t="s">
        <v>132</v>
      </c>
      <c r="AU130" s="3" t="s">
        <v>81</v>
      </c>
    </row>
    <row r="131" s="26" customFormat="true" ht="16.5" hidden="false" customHeight="true" outlineLevel="0" collapsed="false">
      <c r="A131" s="19"/>
      <c r="B131" s="20"/>
      <c r="C131" s="221" t="s">
        <v>81</v>
      </c>
      <c r="D131" s="221" t="s">
        <v>134</v>
      </c>
      <c r="E131" s="222" t="s">
        <v>963</v>
      </c>
      <c r="F131" s="223" t="s">
        <v>964</v>
      </c>
      <c r="G131" s="224" t="s">
        <v>231</v>
      </c>
      <c r="H131" s="225" t="n">
        <v>7</v>
      </c>
      <c r="I131" s="226" t="n">
        <v>6112</v>
      </c>
      <c r="J131" s="226" t="n">
        <f aca="false">ROUND(I131*H131,2)</f>
        <v>42784</v>
      </c>
      <c r="K131" s="223"/>
      <c r="L131" s="227"/>
      <c r="M131" s="228"/>
      <c r="N131" s="229" t="s">
        <v>36</v>
      </c>
      <c r="O131" s="213" t="n">
        <v>0</v>
      </c>
      <c r="P131" s="213" t="n">
        <f aca="false">O131*H131</f>
        <v>0</v>
      </c>
      <c r="Q131" s="213" t="n">
        <v>0</v>
      </c>
      <c r="R131" s="213" t="n">
        <f aca="false">Q131*H131</f>
        <v>0</v>
      </c>
      <c r="S131" s="213" t="n">
        <v>0</v>
      </c>
      <c r="T131" s="214" t="n">
        <f aca="false">S131*H131</f>
        <v>0</v>
      </c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R131" s="215" t="s">
        <v>159</v>
      </c>
      <c r="AT131" s="215" t="s">
        <v>134</v>
      </c>
      <c r="AU131" s="215" t="s">
        <v>81</v>
      </c>
      <c r="AY131" s="3" t="s">
        <v>122</v>
      </c>
      <c r="BE131" s="216" t="n">
        <f aca="false">IF(N131="základní",J131,0)</f>
        <v>42784</v>
      </c>
      <c r="BF131" s="216" t="n">
        <f aca="false">IF(N131="snížená",J131,0)</f>
        <v>0</v>
      </c>
      <c r="BG131" s="216" t="n">
        <f aca="false">IF(N131="zákl. přenesená",J131,0)</f>
        <v>0</v>
      </c>
      <c r="BH131" s="216" t="n">
        <f aca="false">IF(N131="sníž. přenesená",J131,0)</f>
        <v>0</v>
      </c>
      <c r="BI131" s="216" t="n">
        <f aca="false">IF(N131="nulová",J131,0)</f>
        <v>0</v>
      </c>
      <c r="BJ131" s="3" t="s">
        <v>79</v>
      </c>
      <c r="BK131" s="216" t="n">
        <f aca="false">ROUND(I131*H131,2)</f>
        <v>42784</v>
      </c>
      <c r="BL131" s="3" t="s">
        <v>143</v>
      </c>
      <c r="BM131" s="215" t="s">
        <v>965</v>
      </c>
    </row>
    <row r="132" s="26" customFormat="true" ht="12.8" hidden="false" customHeight="false" outlineLevel="0" collapsed="false">
      <c r="A132" s="19"/>
      <c r="B132" s="20"/>
      <c r="C132" s="21"/>
      <c r="D132" s="217" t="s">
        <v>132</v>
      </c>
      <c r="E132" s="21"/>
      <c r="F132" s="218" t="s">
        <v>966</v>
      </c>
      <c r="G132" s="21"/>
      <c r="H132" s="21"/>
      <c r="I132" s="21"/>
      <c r="J132" s="21"/>
      <c r="K132" s="21"/>
      <c r="L132" s="25"/>
      <c r="M132" s="219"/>
      <c r="N132" s="220"/>
      <c r="O132" s="69"/>
      <c r="P132" s="69"/>
      <c r="Q132" s="69"/>
      <c r="R132" s="69"/>
      <c r="S132" s="69"/>
      <c r="T132" s="70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T132" s="3" t="s">
        <v>132</v>
      </c>
      <c r="AU132" s="3" t="s">
        <v>81</v>
      </c>
    </row>
    <row r="133" s="26" customFormat="true" ht="16.5" hidden="false" customHeight="true" outlineLevel="0" collapsed="false">
      <c r="A133" s="19"/>
      <c r="B133" s="20"/>
      <c r="C133" s="205" t="s">
        <v>139</v>
      </c>
      <c r="D133" s="205" t="s">
        <v>125</v>
      </c>
      <c r="E133" s="206" t="s">
        <v>967</v>
      </c>
      <c r="F133" s="207" t="s">
        <v>968</v>
      </c>
      <c r="G133" s="208" t="s">
        <v>231</v>
      </c>
      <c r="H133" s="209" t="n">
        <v>10</v>
      </c>
      <c r="I133" s="210" t="n">
        <v>214</v>
      </c>
      <c r="J133" s="210" t="n">
        <f aca="false">ROUND(I133*H133,2)</f>
        <v>2140</v>
      </c>
      <c r="K133" s="207" t="s">
        <v>129</v>
      </c>
      <c r="L133" s="25"/>
      <c r="M133" s="211"/>
      <c r="N133" s="212" t="s">
        <v>36</v>
      </c>
      <c r="O133" s="213" t="n">
        <v>0.592</v>
      </c>
      <c r="P133" s="213" t="n">
        <f aca="false">O133*H133</f>
        <v>5.92</v>
      </c>
      <c r="Q133" s="213" t="n">
        <v>0</v>
      </c>
      <c r="R133" s="213" t="n">
        <f aca="false">Q133*H133</f>
        <v>0</v>
      </c>
      <c r="S133" s="213" t="n">
        <v>0</v>
      </c>
      <c r="T133" s="214" t="n">
        <f aca="false">S133*H133</f>
        <v>0</v>
      </c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R133" s="215" t="s">
        <v>143</v>
      </c>
      <c r="AT133" s="215" t="s">
        <v>125</v>
      </c>
      <c r="AU133" s="215" t="s">
        <v>81</v>
      </c>
      <c r="AY133" s="3" t="s">
        <v>122</v>
      </c>
      <c r="BE133" s="216" t="n">
        <f aca="false">IF(N133="základní",J133,0)</f>
        <v>2140</v>
      </c>
      <c r="BF133" s="216" t="n">
        <f aca="false">IF(N133="snížená",J133,0)</f>
        <v>0</v>
      </c>
      <c r="BG133" s="216" t="n">
        <f aca="false">IF(N133="zákl. přenesená",J133,0)</f>
        <v>0</v>
      </c>
      <c r="BH133" s="216" t="n">
        <f aca="false">IF(N133="sníž. přenesená",J133,0)</f>
        <v>0</v>
      </c>
      <c r="BI133" s="216" t="n">
        <f aca="false">IF(N133="nulová",J133,0)</f>
        <v>0</v>
      </c>
      <c r="BJ133" s="3" t="s">
        <v>79</v>
      </c>
      <c r="BK133" s="216" t="n">
        <f aca="false">ROUND(I133*H133,2)</f>
        <v>2140</v>
      </c>
      <c r="BL133" s="3" t="s">
        <v>143</v>
      </c>
      <c r="BM133" s="215" t="s">
        <v>969</v>
      </c>
    </row>
    <row r="134" s="26" customFormat="true" ht="12.8" hidden="false" customHeight="false" outlineLevel="0" collapsed="false">
      <c r="A134" s="19"/>
      <c r="B134" s="20"/>
      <c r="C134" s="21"/>
      <c r="D134" s="217" t="s">
        <v>132</v>
      </c>
      <c r="E134" s="21"/>
      <c r="F134" s="218" t="s">
        <v>970</v>
      </c>
      <c r="G134" s="21"/>
      <c r="H134" s="21"/>
      <c r="I134" s="21"/>
      <c r="J134" s="21"/>
      <c r="K134" s="21"/>
      <c r="L134" s="25"/>
      <c r="M134" s="219"/>
      <c r="N134" s="220"/>
      <c r="O134" s="69"/>
      <c r="P134" s="69"/>
      <c r="Q134" s="69"/>
      <c r="R134" s="69"/>
      <c r="S134" s="69"/>
      <c r="T134" s="70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T134" s="3" t="s">
        <v>132</v>
      </c>
      <c r="AU134" s="3" t="s">
        <v>81</v>
      </c>
    </row>
    <row r="135" s="26" customFormat="true" ht="21.75" hidden="false" customHeight="true" outlineLevel="0" collapsed="false">
      <c r="A135" s="19"/>
      <c r="B135" s="20"/>
      <c r="C135" s="221" t="s">
        <v>143</v>
      </c>
      <c r="D135" s="221" t="s">
        <v>134</v>
      </c>
      <c r="E135" s="222" t="s">
        <v>971</v>
      </c>
      <c r="F135" s="223" t="s">
        <v>972</v>
      </c>
      <c r="G135" s="224" t="s">
        <v>231</v>
      </c>
      <c r="H135" s="225" t="n">
        <v>10</v>
      </c>
      <c r="I135" s="226" t="n">
        <v>298</v>
      </c>
      <c r="J135" s="226" t="n">
        <f aca="false">ROUND(I135*H135,2)</f>
        <v>2980</v>
      </c>
      <c r="K135" s="223"/>
      <c r="L135" s="227"/>
      <c r="M135" s="228"/>
      <c r="N135" s="229" t="s">
        <v>36</v>
      </c>
      <c r="O135" s="213" t="n">
        <v>0</v>
      </c>
      <c r="P135" s="213" t="n">
        <f aca="false">O135*H135</f>
        <v>0</v>
      </c>
      <c r="Q135" s="213" t="n">
        <v>0</v>
      </c>
      <c r="R135" s="213" t="n">
        <f aca="false">Q135*H135</f>
        <v>0</v>
      </c>
      <c r="S135" s="213" t="n">
        <v>0</v>
      </c>
      <c r="T135" s="214" t="n">
        <f aca="false">S135*H135</f>
        <v>0</v>
      </c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R135" s="215" t="s">
        <v>159</v>
      </c>
      <c r="AT135" s="215" t="s">
        <v>134</v>
      </c>
      <c r="AU135" s="215" t="s">
        <v>81</v>
      </c>
      <c r="AY135" s="3" t="s">
        <v>122</v>
      </c>
      <c r="BE135" s="216" t="n">
        <f aca="false">IF(N135="základní",J135,0)</f>
        <v>2980</v>
      </c>
      <c r="BF135" s="216" t="n">
        <f aca="false">IF(N135="snížená",J135,0)</f>
        <v>0</v>
      </c>
      <c r="BG135" s="216" t="n">
        <f aca="false">IF(N135="zákl. přenesená",J135,0)</f>
        <v>0</v>
      </c>
      <c r="BH135" s="216" t="n">
        <f aca="false">IF(N135="sníž. přenesená",J135,0)</f>
        <v>0</v>
      </c>
      <c r="BI135" s="216" t="n">
        <f aca="false">IF(N135="nulová",J135,0)</f>
        <v>0</v>
      </c>
      <c r="BJ135" s="3" t="s">
        <v>79</v>
      </c>
      <c r="BK135" s="216" t="n">
        <f aca="false">ROUND(I135*H135,2)</f>
        <v>2980</v>
      </c>
      <c r="BL135" s="3" t="s">
        <v>143</v>
      </c>
      <c r="BM135" s="215" t="s">
        <v>973</v>
      </c>
    </row>
    <row r="136" s="26" customFormat="true" ht="12.8" hidden="false" customHeight="false" outlineLevel="0" collapsed="false">
      <c r="A136" s="19"/>
      <c r="B136" s="20"/>
      <c r="C136" s="21"/>
      <c r="D136" s="217" t="s">
        <v>132</v>
      </c>
      <c r="E136" s="21"/>
      <c r="F136" s="218" t="s">
        <v>972</v>
      </c>
      <c r="G136" s="21"/>
      <c r="H136" s="21"/>
      <c r="I136" s="21"/>
      <c r="J136" s="21"/>
      <c r="K136" s="21"/>
      <c r="L136" s="25"/>
      <c r="M136" s="219"/>
      <c r="N136" s="220"/>
      <c r="O136" s="69"/>
      <c r="P136" s="69"/>
      <c r="Q136" s="69"/>
      <c r="R136" s="69"/>
      <c r="S136" s="69"/>
      <c r="T136" s="70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T136" s="3" t="s">
        <v>132</v>
      </c>
      <c r="AU136" s="3" t="s">
        <v>81</v>
      </c>
    </row>
    <row r="137" s="26" customFormat="true" ht="16.5" hidden="false" customHeight="true" outlineLevel="0" collapsed="false">
      <c r="A137" s="19"/>
      <c r="B137" s="20"/>
      <c r="C137" s="205" t="s">
        <v>147</v>
      </c>
      <c r="D137" s="205" t="s">
        <v>125</v>
      </c>
      <c r="E137" s="206" t="s">
        <v>974</v>
      </c>
      <c r="F137" s="207" t="s">
        <v>975</v>
      </c>
      <c r="G137" s="208" t="s">
        <v>231</v>
      </c>
      <c r="H137" s="209" t="n">
        <v>2</v>
      </c>
      <c r="I137" s="210" t="n">
        <v>245</v>
      </c>
      <c r="J137" s="210" t="n">
        <f aca="false">ROUND(I137*H137,2)</f>
        <v>490</v>
      </c>
      <c r="K137" s="207" t="s">
        <v>129</v>
      </c>
      <c r="L137" s="25"/>
      <c r="M137" s="211"/>
      <c r="N137" s="212" t="s">
        <v>36</v>
      </c>
      <c r="O137" s="213" t="n">
        <v>0.677</v>
      </c>
      <c r="P137" s="213" t="n">
        <f aca="false">O137*H137</f>
        <v>1.354</v>
      </c>
      <c r="Q137" s="213" t="n">
        <v>0</v>
      </c>
      <c r="R137" s="213" t="n">
        <f aca="false">Q137*H137</f>
        <v>0</v>
      </c>
      <c r="S137" s="213" t="n">
        <v>0</v>
      </c>
      <c r="T137" s="214" t="n">
        <f aca="false">S137*H137</f>
        <v>0</v>
      </c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R137" s="215" t="s">
        <v>143</v>
      </c>
      <c r="AT137" s="215" t="s">
        <v>125</v>
      </c>
      <c r="AU137" s="215" t="s">
        <v>81</v>
      </c>
      <c r="AY137" s="3" t="s">
        <v>122</v>
      </c>
      <c r="BE137" s="216" t="n">
        <f aca="false">IF(N137="základní",J137,0)</f>
        <v>490</v>
      </c>
      <c r="BF137" s="216" t="n">
        <f aca="false">IF(N137="snížená",J137,0)</f>
        <v>0</v>
      </c>
      <c r="BG137" s="216" t="n">
        <f aca="false">IF(N137="zákl. přenesená",J137,0)</f>
        <v>0</v>
      </c>
      <c r="BH137" s="216" t="n">
        <f aca="false">IF(N137="sníž. přenesená",J137,0)</f>
        <v>0</v>
      </c>
      <c r="BI137" s="216" t="n">
        <f aca="false">IF(N137="nulová",J137,0)</f>
        <v>0</v>
      </c>
      <c r="BJ137" s="3" t="s">
        <v>79</v>
      </c>
      <c r="BK137" s="216" t="n">
        <f aca="false">ROUND(I137*H137,2)</f>
        <v>490</v>
      </c>
      <c r="BL137" s="3" t="s">
        <v>143</v>
      </c>
      <c r="BM137" s="215" t="s">
        <v>976</v>
      </c>
    </row>
    <row r="138" s="26" customFormat="true" ht="12.8" hidden="false" customHeight="false" outlineLevel="0" collapsed="false">
      <c r="A138" s="19"/>
      <c r="B138" s="20"/>
      <c r="C138" s="21"/>
      <c r="D138" s="217" t="s">
        <v>132</v>
      </c>
      <c r="E138" s="21"/>
      <c r="F138" s="218" t="s">
        <v>977</v>
      </c>
      <c r="G138" s="21"/>
      <c r="H138" s="21"/>
      <c r="I138" s="21"/>
      <c r="J138" s="21"/>
      <c r="K138" s="21"/>
      <c r="L138" s="25"/>
      <c r="M138" s="219"/>
      <c r="N138" s="220"/>
      <c r="O138" s="69"/>
      <c r="P138" s="69"/>
      <c r="Q138" s="69"/>
      <c r="R138" s="69"/>
      <c r="S138" s="69"/>
      <c r="T138" s="70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T138" s="3" t="s">
        <v>132</v>
      </c>
      <c r="AU138" s="3" t="s">
        <v>81</v>
      </c>
    </row>
    <row r="139" s="26" customFormat="true" ht="16.5" hidden="false" customHeight="true" outlineLevel="0" collapsed="false">
      <c r="A139" s="19"/>
      <c r="B139" s="20"/>
      <c r="C139" s="221" t="s">
        <v>151</v>
      </c>
      <c r="D139" s="221" t="s">
        <v>134</v>
      </c>
      <c r="E139" s="222" t="s">
        <v>978</v>
      </c>
      <c r="F139" s="223" t="s">
        <v>979</v>
      </c>
      <c r="G139" s="224" t="s">
        <v>231</v>
      </c>
      <c r="H139" s="225" t="n">
        <v>1</v>
      </c>
      <c r="I139" s="226" t="n">
        <v>927</v>
      </c>
      <c r="J139" s="226" t="n">
        <f aca="false">ROUND(I139*H139,2)</f>
        <v>927</v>
      </c>
      <c r="K139" s="223"/>
      <c r="L139" s="227"/>
      <c r="M139" s="228"/>
      <c r="N139" s="229" t="s">
        <v>36</v>
      </c>
      <c r="O139" s="213" t="n">
        <v>0</v>
      </c>
      <c r="P139" s="213" t="n">
        <f aca="false">O139*H139</f>
        <v>0</v>
      </c>
      <c r="Q139" s="213" t="n">
        <v>0</v>
      </c>
      <c r="R139" s="213" t="n">
        <f aca="false">Q139*H139</f>
        <v>0</v>
      </c>
      <c r="S139" s="213" t="n">
        <v>0</v>
      </c>
      <c r="T139" s="214" t="n">
        <f aca="false">S139*H139</f>
        <v>0</v>
      </c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R139" s="215" t="s">
        <v>159</v>
      </c>
      <c r="AT139" s="215" t="s">
        <v>134</v>
      </c>
      <c r="AU139" s="215" t="s">
        <v>81</v>
      </c>
      <c r="AY139" s="3" t="s">
        <v>122</v>
      </c>
      <c r="BE139" s="216" t="n">
        <f aca="false">IF(N139="základní",J139,0)</f>
        <v>927</v>
      </c>
      <c r="BF139" s="216" t="n">
        <f aca="false">IF(N139="snížená",J139,0)</f>
        <v>0</v>
      </c>
      <c r="BG139" s="216" t="n">
        <f aca="false">IF(N139="zákl. přenesená",J139,0)</f>
        <v>0</v>
      </c>
      <c r="BH139" s="216" t="n">
        <f aca="false">IF(N139="sníž. přenesená",J139,0)</f>
        <v>0</v>
      </c>
      <c r="BI139" s="216" t="n">
        <f aca="false">IF(N139="nulová",J139,0)</f>
        <v>0</v>
      </c>
      <c r="BJ139" s="3" t="s">
        <v>79</v>
      </c>
      <c r="BK139" s="216" t="n">
        <f aca="false">ROUND(I139*H139,2)</f>
        <v>927</v>
      </c>
      <c r="BL139" s="3" t="s">
        <v>143</v>
      </c>
      <c r="BM139" s="215" t="s">
        <v>980</v>
      </c>
    </row>
    <row r="140" s="26" customFormat="true" ht="12.8" hidden="false" customHeight="false" outlineLevel="0" collapsed="false">
      <c r="A140" s="19"/>
      <c r="B140" s="20"/>
      <c r="C140" s="21"/>
      <c r="D140" s="217" t="s">
        <v>132</v>
      </c>
      <c r="E140" s="21"/>
      <c r="F140" s="218" t="s">
        <v>979</v>
      </c>
      <c r="G140" s="21"/>
      <c r="H140" s="21"/>
      <c r="I140" s="21"/>
      <c r="J140" s="21"/>
      <c r="K140" s="21"/>
      <c r="L140" s="25"/>
      <c r="M140" s="219"/>
      <c r="N140" s="220"/>
      <c r="O140" s="69"/>
      <c r="P140" s="69"/>
      <c r="Q140" s="69"/>
      <c r="R140" s="69"/>
      <c r="S140" s="69"/>
      <c r="T140" s="70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T140" s="3" t="s">
        <v>132</v>
      </c>
      <c r="AU140" s="3" t="s">
        <v>81</v>
      </c>
    </row>
    <row r="141" s="26" customFormat="true" ht="16.5" hidden="false" customHeight="true" outlineLevel="0" collapsed="false">
      <c r="A141" s="19"/>
      <c r="B141" s="20"/>
      <c r="C141" s="221" t="s">
        <v>155</v>
      </c>
      <c r="D141" s="221" t="s">
        <v>134</v>
      </c>
      <c r="E141" s="222" t="s">
        <v>981</v>
      </c>
      <c r="F141" s="223" t="s">
        <v>982</v>
      </c>
      <c r="G141" s="224" t="s">
        <v>231</v>
      </c>
      <c r="H141" s="225" t="n">
        <v>1</v>
      </c>
      <c r="I141" s="226" t="n">
        <v>382</v>
      </c>
      <c r="J141" s="226" t="n">
        <f aca="false">ROUND(I141*H141,2)</f>
        <v>382</v>
      </c>
      <c r="K141" s="223"/>
      <c r="L141" s="227"/>
      <c r="M141" s="228"/>
      <c r="N141" s="229" t="s">
        <v>36</v>
      </c>
      <c r="O141" s="213" t="n">
        <v>0</v>
      </c>
      <c r="P141" s="213" t="n">
        <f aca="false">O141*H141</f>
        <v>0</v>
      </c>
      <c r="Q141" s="213" t="n">
        <v>0</v>
      </c>
      <c r="R141" s="213" t="n">
        <f aca="false">Q141*H141</f>
        <v>0</v>
      </c>
      <c r="S141" s="213" t="n">
        <v>0</v>
      </c>
      <c r="T141" s="214" t="n">
        <f aca="false">S141*H141</f>
        <v>0</v>
      </c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R141" s="215" t="s">
        <v>159</v>
      </c>
      <c r="AT141" s="215" t="s">
        <v>134</v>
      </c>
      <c r="AU141" s="215" t="s">
        <v>81</v>
      </c>
      <c r="AY141" s="3" t="s">
        <v>122</v>
      </c>
      <c r="BE141" s="216" t="n">
        <f aca="false">IF(N141="základní",J141,0)</f>
        <v>382</v>
      </c>
      <c r="BF141" s="216" t="n">
        <f aca="false">IF(N141="snížená",J141,0)</f>
        <v>0</v>
      </c>
      <c r="BG141" s="216" t="n">
        <f aca="false">IF(N141="zákl. přenesená",J141,0)</f>
        <v>0</v>
      </c>
      <c r="BH141" s="216" t="n">
        <f aca="false">IF(N141="sníž. přenesená",J141,0)</f>
        <v>0</v>
      </c>
      <c r="BI141" s="216" t="n">
        <f aca="false">IF(N141="nulová",J141,0)</f>
        <v>0</v>
      </c>
      <c r="BJ141" s="3" t="s">
        <v>79</v>
      </c>
      <c r="BK141" s="216" t="n">
        <f aca="false">ROUND(I141*H141,2)</f>
        <v>382</v>
      </c>
      <c r="BL141" s="3" t="s">
        <v>143</v>
      </c>
      <c r="BM141" s="215" t="s">
        <v>983</v>
      </c>
    </row>
    <row r="142" s="26" customFormat="true" ht="12.8" hidden="false" customHeight="false" outlineLevel="0" collapsed="false">
      <c r="A142" s="19"/>
      <c r="B142" s="20"/>
      <c r="C142" s="21"/>
      <c r="D142" s="217" t="s">
        <v>132</v>
      </c>
      <c r="E142" s="21"/>
      <c r="F142" s="218" t="s">
        <v>982</v>
      </c>
      <c r="G142" s="21"/>
      <c r="H142" s="21"/>
      <c r="I142" s="21"/>
      <c r="J142" s="21"/>
      <c r="K142" s="21"/>
      <c r="L142" s="25"/>
      <c r="M142" s="219"/>
      <c r="N142" s="220"/>
      <c r="O142" s="69"/>
      <c r="P142" s="69"/>
      <c r="Q142" s="69"/>
      <c r="R142" s="69"/>
      <c r="S142" s="69"/>
      <c r="T142" s="70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T142" s="3" t="s">
        <v>132</v>
      </c>
      <c r="AU142" s="3" t="s">
        <v>81</v>
      </c>
    </row>
    <row r="143" s="26" customFormat="true" ht="21.75" hidden="false" customHeight="true" outlineLevel="0" collapsed="false">
      <c r="A143" s="19"/>
      <c r="B143" s="20"/>
      <c r="C143" s="205" t="s">
        <v>159</v>
      </c>
      <c r="D143" s="205" t="s">
        <v>125</v>
      </c>
      <c r="E143" s="206" t="s">
        <v>984</v>
      </c>
      <c r="F143" s="207" t="s">
        <v>985</v>
      </c>
      <c r="G143" s="208" t="s">
        <v>128</v>
      </c>
      <c r="H143" s="209" t="n">
        <v>7</v>
      </c>
      <c r="I143" s="210" t="n">
        <v>139</v>
      </c>
      <c r="J143" s="210" t="n">
        <f aca="false">ROUND(I143*H143,2)</f>
        <v>973</v>
      </c>
      <c r="K143" s="207" t="s">
        <v>129</v>
      </c>
      <c r="L143" s="25"/>
      <c r="M143" s="211"/>
      <c r="N143" s="212" t="s">
        <v>36</v>
      </c>
      <c r="O143" s="213" t="n">
        <v>0.385</v>
      </c>
      <c r="P143" s="213" t="n">
        <f aca="false">O143*H143</f>
        <v>2.695</v>
      </c>
      <c r="Q143" s="213" t="n">
        <v>0</v>
      </c>
      <c r="R143" s="213" t="n">
        <f aca="false">Q143*H143</f>
        <v>0</v>
      </c>
      <c r="S143" s="213" t="n">
        <v>0</v>
      </c>
      <c r="T143" s="214" t="n">
        <f aca="false">S143*H143</f>
        <v>0</v>
      </c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R143" s="215" t="s">
        <v>143</v>
      </c>
      <c r="AT143" s="215" t="s">
        <v>125</v>
      </c>
      <c r="AU143" s="215" t="s">
        <v>81</v>
      </c>
      <c r="AY143" s="3" t="s">
        <v>122</v>
      </c>
      <c r="BE143" s="216" t="n">
        <f aca="false">IF(N143="základní",J143,0)</f>
        <v>973</v>
      </c>
      <c r="BF143" s="216" t="n">
        <f aca="false">IF(N143="snížená",J143,0)</f>
        <v>0</v>
      </c>
      <c r="BG143" s="216" t="n">
        <f aca="false">IF(N143="zákl. přenesená",J143,0)</f>
        <v>0</v>
      </c>
      <c r="BH143" s="216" t="n">
        <f aca="false">IF(N143="sníž. přenesená",J143,0)</f>
        <v>0</v>
      </c>
      <c r="BI143" s="216" t="n">
        <f aca="false">IF(N143="nulová",J143,0)</f>
        <v>0</v>
      </c>
      <c r="BJ143" s="3" t="s">
        <v>79</v>
      </c>
      <c r="BK143" s="216" t="n">
        <f aca="false">ROUND(I143*H143,2)</f>
        <v>973</v>
      </c>
      <c r="BL143" s="3" t="s">
        <v>143</v>
      </c>
      <c r="BM143" s="215" t="s">
        <v>986</v>
      </c>
    </row>
    <row r="144" s="26" customFormat="true" ht="12.8" hidden="false" customHeight="false" outlineLevel="0" collapsed="false">
      <c r="A144" s="19"/>
      <c r="B144" s="20"/>
      <c r="C144" s="21"/>
      <c r="D144" s="217" t="s">
        <v>132</v>
      </c>
      <c r="E144" s="21"/>
      <c r="F144" s="218" t="s">
        <v>987</v>
      </c>
      <c r="G144" s="21"/>
      <c r="H144" s="21"/>
      <c r="I144" s="21"/>
      <c r="J144" s="21"/>
      <c r="K144" s="21"/>
      <c r="L144" s="25"/>
      <c r="M144" s="219"/>
      <c r="N144" s="220"/>
      <c r="O144" s="69"/>
      <c r="P144" s="69"/>
      <c r="Q144" s="69"/>
      <c r="R144" s="69"/>
      <c r="S144" s="69"/>
      <c r="T144" s="70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T144" s="3" t="s">
        <v>132</v>
      </c>
      <c r="AU144" s="3" t="s">
        <v>81</v>
      </c>
    </row>
    <row r="145" s="26" customFormat="true" ht="21.75" hidden="false" customHeight="true" outlineLevel="0" collapsed="false">
      <c r="A145" s="19"/>
      <c r="B145" s="20"/>
      <c r="C145" s="221" t="s">
        <v>163</v>
      </c>
      <c r="D145" s="221" t="s">
        <v>134</v>
      </c>
      <c r="E145" s="222" t="s">
        <v>988</v>
      </c>
      <c r="F145" s="223" t="s">
        <v>989</v>
      </c>
      <c r="G145" s="224" t="s">
        <v>128</v>
      </c>
      <c r="H145" s="225" t="n">
        <v>7</v>
      </c>
      <c r="I145" s="226" t="n">
        <v>168</v>
      </c>
      <c r="J145" s="226" t="n">
        <f aca="false">ROUND(I145*H145,2)</f>
        <v>1176</v>
      </c>
      <c r="K145" s="223"/>
      <c r="L145" s="227"/>
      <c r="M145" s="228"/>
      <c r="N145" s="229" t="s">
        <v>36</v>
      </c>
      <c r="O145" s="213" t="n">
        <v>0</v>
      </c>
      <c r="P145" s="213" t="n">
        <f aca="false">O145*H145</f>
        <v>0</v>
      </c>
      <c r="Q145" s="213" t="n">
        <v>0</v>
      </c>
      <c r="R145" s="213" t="n">
        <f aca="false">Q145*H145</f>
        <v>0</v>
      </c>
      <c r="S145" s="213" t="n">
        <v>0</v>
      </c>
      <c r="T145" s="214" t="n">
        <f aca="false">S145*H145</f>
        <v>0</v>
      </c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R145" s="215" t="s">
        <v>159</v>
      </c>
      <c r="AT145" s="215" t="s">
        <v>134</v>
      </c>
      <c r="AU145" s="215" t="s">
        <v>81</v>
      </c>
      <c r="AY145" s="3" t="s">
        <v>122</v>
      </c>
      <c r="BE145" s="216" t="n">
        <f aca="false">IF(N145="základní",J145,0)</f>
        <v>1176</v>
      </c>
      <c r="BF145" s="216" t="n">
        <f aca="false">IF(N145="snížená",J145,0)</f>
        <v>0</v>
      </c>
      <c r="BG145" s="216" t="n">
        <f aca="false">IF(N145="zákl. přenesená",J145,0)</f>
        <v>0</v>
      </c>
      <c r="BH145" s="216" t="n">
        <f aca="false">IF(N145="sníž. přenesená",J145,0)</f>
        <v>0</v>
      </c>
      <c r="BI145" s="216" t="n">
        <f aca="false">IF(N145="nulová",J145,0)</f>
        <v>0</v>
      </c>
      <c r="BJ145" s="3" t="s">
        <v>79</v>
      </c>
      <c r="BK145" s="216" t="n">
        <f aca="false">ROUND(I145*H145,2)</f>
        <v>1176</v>
      </c>
      <c r="BL145" s="3" t="s">
        <v>143</v>
      </c>
      <c r="BM145" s="215" t="s">
        <v>990</v>
      </c>
    </row>
    <row r="146" s="26" customFormat="true" ht="12.8" hidden="false" customHeight="false" outlineLevel="0" collapsed="false">
      <c r="A146" s="19"/>
      <c r="B146" s="20"/>
      <c r="C146" s="21"/>
      <c r="D146" s="217" t="s">
        <v>132</v>
      </c>
      <c r="E146" s="21"/>
      <c r="F146" s="218" t="s">
        <v>989</v>
      </c>
      <c r="G146" s="21"/>
      <c r="H146" s="21"/>
      <c r="I146" s="21"/>
      <c r="J146" s="21"/>
      <c r="K146" s="21"/>
      <c r="L146" s="25"/>
      <c r="M146" s="219"/>
      <c r="N146" s="220"/>
      <c r="O146" s="69"/>
      <c r="P146" s="69"/>
      <c r="Q146" s="69"/>
      <c r="R146" s="69"/>
      <c r="S146" s="69"/>
      <c r="T146" s="70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T146" s="3" t="s">
        <v>132</v>
      </c>
      <c r="AU146" s="3" t="s">
        <v>81</v>
      </c>
    </row>
    <row r="147" s="26" customFormat="true" ht="21.75" hidden="false" customHeight="true" outlineLevel="0" collapsed="false">
      <c r="A147" s="19"/>
      <c r="B147" s="20"/>
      <c r="C147" s="205" t="s">
        <v>169</v>
      </c>
      <c r="D147" s="205" t="s">
        <v>125</v>
      </c>
      <c r="E147" s="206" t="s">
        <v>991</v>
      </c>
      <c r="F147" s="207" t="s">
        <v>992</v>
      </c>
      <c r="G147" s="208" t="s">
        <v>993</v>
      </c>
      <c r="H147" s="209" t="n">
        <v>6</v>
      </c>
      <c r="I147" s="210" t="n">
        <v>131</v>
      </c>
      <c r="J147" s="210" t="n">
        <f aca="false">ROUND(I147*H147,2)</f>
        <v>786</v>
      </c>
      <c r="K147" s="207" t="s">
        <v>129</v>
      </c>
      <c r="L147" s="25"/>
      <c r="M147" s="211"/>
      <c r="N147" s="212" t="s">
        <v>36</v>
      </c>
      <c r="O147" s="213" t="n">
        <v>0.277</v>
      </c>
      <c r="P147" s="213" t="n">
        <f aca="false">O147*H147</f>
        <v>1.662</v>
      </c>
      <c r="Q147" s="213" t="n">
        <v>8E-005</v>
      </c>
      <c r="R147" s="213" t="n">
        <f aca="false">Q147*H147</f>
        <v>0.00048</v>
      </c>
      <c r="S147" s="213" t="n">
        <v>0</v>
      </c>
      <c r="T147" s="214" t="n">
        <f aca="false">S147*H147</f>
        <v>0</v>
      </c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R147" s="215" t="s">
        <v>130</v>
      </c>
      <c r="AT147" s="215" t="s">
        <v>125</v>
      </c>
      <c r="AU147" s="215" t="s">
        <v>81</v>
      </c>
      <c r="AY147" s="3" t="s">
        <v>122</v>
      </c>
      <c r="BE147" s="216" t="n">
        <f aca="false">IF(N147="základní",J147,0)</f>
        <v>786</v>
      </c>
      <c r="BF147" s="216" t="n">
        <f aca="false">IF(N147="snížená",J147,0)</f>
        <v>0</v>
      </c>
      <c r="BG147" s="216" t="n">
        <f aca="false">IF(N147="zákl. přenesená",J147,0)</f>
        <v>0</v>
      </c>
      <c r="BH147" s="216" t="n">
        <f aca="false">IF(N147="sníž. přenesená",J147,0)</f>
        <v>0</v>
      </c>
      <c r="BI147" s="216" t="n">
        <f aca="false">IF(N147="nulová",J147,0)</f>
        <v>0</v>
      </c>
      <c r="BJ147" s="3" t="s">
        <v>79</v>
      </c>
      <c r="BK147" s="216" t="n">
        <f aca="false">ROUND(I147*H147,2)</f>
        <v>786</v>
      </c>
      <c r="BL147" s="3" t="s">
        <v>130</v>
      </c>
      <c r="BM147" s="215" t="s">
        <v>994</v>
      </c>
    </row>
    <row r="148" s="26" customFormat="true" ht="12.8" hidden="false" customHeight="false" outlineLevel="0" collapsed="false">
      <c r="A148" s="19"/>
      <c r="B148" s="20"/>
      <c r="C148" s="21"/>
      <c r="D148" s="217" t="s">
        <v>132</v>
      </c>
      <c r="E148" s="21"/>
      <c r="F148" s="218" t="s">
        <v>995</v>
      </c>
      <c r="G148" s="21"/>
      <c r="H148" s="21"/>
      <c r="I148" s="21"/>
      <c r="J148" s="21"/>
      <c r="K148" s="21"/>
      <c r="L148" s="25"/>
      <c r="M148" s="219"/>
      <c r="N148" s="220"/>
      <c r="O148" s="69"/>
      <c r="P148" s="69"/>
      <c r="Q148" s="69"/>
      <c r="R148" s="69"/>
      <c r="S148" s="69"/>
      <c r="T148" s="70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T148" s="3" t="s">
        <v>132</v>
      </c>
      <c r="AU148" s="3" t="s">
        <v>81</v>
      </c>
    </row>
    <row r="149" s="26" customFormat="true" ht="21.75" hidden="false" customHeight="true" outlineLevel="0" collapsed="false">
      <c r="A149" s="19"/>
      <c r="B149" s="20"/>
      <c r="C149" s="221" t="s">
        <v>176</v>
      </c>
      <c r="D149" s="221" t="s">
        <v>134</v>
      </c>
      <c r="E149" s="222" t="s">
        <v>996</v>
      </c>
      <c r="F149" s="223" t="s">
        <v>997</v>
      </c>
      <c r="G149" s="224" t="s">
        <v>993</v>
      </c>
      <c r="H149" s="225" t="n">
        <v>1</v>
      </c>
      <c r="I149" s="226" t="n">
        <v>384</v>
      </c>
      <c r="J149" s="226" t="n">
        <f aca="false">ROUND(I149*H149,2)</f>
        <v>384</v>
      </c>
      <c r="K149" s="223"/>
      <c r="L149" s="227"/>
      <c r="M149" s="228"/>
      <c r="N149" s="229" t="s">
        <v>36</v>
      </c>
      <c r="O149" s="213" t="n">
        <v>0</v>
      </c>
      <c r="P149" s="213" t="n">
        <f aca="false">O149*H149</f>
        <v>0</v>
      </c>
      <c r="Q149" s="213" t="n">
        <v>0</v>
      </c>
      <c r="R149" s="213" t="n">
        <f aca="false">Q149*H149</f>
        <v>0</v>
      </c>
      <c r="S149" s="213" t="n">
        <v>0</v>
      </c>
      <c r="T149" s="214" t="n">
        <f aca="false">S149*H149</f>
        <v>0</v>
      </c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R149" s="215" t="s">
        <v>159</v>
      </c>
      <c r="AT149" s="215" t="s">
        <v>134</v>
      </c>
      <c r="AU149" s="215" t="s">
        <v>81</v>
      </c>
      <c r="AY149" s="3" t="s">
        <v>122</v>
      </c>
      <c r="BE149" s="216" t="n">
        <f aca="false">IF(N149="základní",J149,0)</f>
        <v>384</v>
      </c>
      <c r="BF149" s="216" t="n">
        <f aca="false">IF(N149="snížená",J149,0)</f>
        <v>0</v>
      </c>
      <c r="BG149" s="216" t="n">
        <f aca="false">IF(N149="zákl. přenesená",J149,0)</f>
        <v>0</v>
      </c>
      <c r="BH149" s="216" t="n">
        <f aca="false">IF(N149="sníž. přenesená",J149,0)</f>
        <v>0</v>
      </c>
      <c r="BI149" s="216" t="n">
        <f aca="false">IF(N149="nulová",J149,0)</f>
        <v>0</v>
      </c>
      <c r="BJ149" s="3" t="s">
        <v>79</v>
      </c>
      <c r="BK149" s="216" t="n">
        <f aca="false">ROUND(I149*H149,2)</f>
        <v>384</v>
      </c>
      <c r="BL149" s="3" t="s">
        <v>143</v>
      </c>
      <c r="BM149" s="215" t="s">
        <v>998</v>
      </c>
    </row>
    <row r="150" s="26" customFormat="true" ht="12.8" hidden="false" customHeight="false" outlineLevel="0" collapsed="false">
      <c r="A150" s="19"/>
      <c r="B150" s="20"/>
      <c r="C150" s="21"/>
      <c r="D150" s="217" t="s">
        <v>132</v>
      </c>
      <c r="E150" s="21"/>
      <c r="F150" s="218" t="s">
        <v>997</v>
      </c>
      <c r="G150" s="21"/>
      <c r="H150" s="21"/>
      <c r="I150" s="21"/>
      <c r="J150" s="21"/>
      <c r="K150" s="21"/>
      <c r="L150" s="25"/>
      <c r="M150" s="219"/>
      <c r="N150" s="220"/>
      <c r="O150" s="69"/>
      <c r="P150" s="69"/>
      <c r="Q150" s="69"/>
      <c r="R150" s="69"/>
      <c r="S150" s="69"/>
      <c r="T150" s="70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T150" s="3" t="s">
        <v>132</v>
      </c>
      <c r="AU150" s="3" t="s">
        <v>81</v>
      </c>
    </row>
    <row r="151" s="26" customFormat="true" ht="33" hidden="false" customHeight="true" outlineLevel="0" collapsed="false">
      <c r="A151" s="19"/>
      <c r="B151" s="20"/>
      <c r="C151" s="221" t="s">
        <v>182</v>
      </c>
      <c r="D151" s="221" t="s">
        <v>134</v>
      </c>
      <c r="E151" s="222" t="s">
        <v>999</v>
      </c>
      <c r="F151" s="223" t="s">
        <v>1000</v>
      </c>
      <c r="G151" s="224" t="s">
        <v>993</v>
      </c>
      <c r="H151" s="225" t="n">
        <v>5</v>
      </c>
      <c r="I151" s="226" t="n">
        <v>265</v>
      </c>
      <c r="J151" s="226" t="n">
        <f aca="false">ROUND(I151*H151,2)</f>
        <v>1325</v>
      </c>
      <c r="K151" s="223"/>
      <c r="L151" s="227"/>
      <c r="M151" s="228"/>
      <c r="N151" s="229" t="s">
        <v>36</v>
      </c>
      <c r="O151" s="213" t="n">
        <v>0</v>
      </c>
      <c r="P151" s="213" t="n">
        <f aca="false">O151*H151</f>
        <v>0</v>
      </c>
      <c r="Q151" s="213" t="n">
        <v>0</v>
      </c>
      <c r="R151" s="213" t="n">
        <f aca="false">Q151*H151</f>
        <v>0</v>
      </c>
      <c r="S151" s="213" t="n">
        <v>0</v>
      </c>
      <c r="T151" s="214" t="n">
        <f aca="false">S151*H151</f>
        <v>0</v>
      </c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R151" s="215" t="s">
        <v>159</v>
      </c>
      <c r="AT151" s="215" t="s">
        <v>134</v>
      </c>
      <c r="AU151" s="215" t="s">
        <v>81</v>
      </c>
      <c r="AY151" s="3" t="s">
        <v>122</v>
      </c>
      <c r="BE151" s="216" t="n">
        <f aca="false">IF(N151="základní",J151,0)</f>
        <v>1325</v>
      </c>
      <c r="BF151" s="216" t="n">
        <f aca="false">IF(N151="snížená",J151,0)</f>
        <v>0</v>
      </c>
      <c r="BG151" s="216" t="n">
        <f aca="false">IF(N151="zákl. přenesená",J151,0)</f>
        <v>0</v>
      </c>
      <c r="BH151" s="216" t="n">
        <f aca="false">IF(N151="sníž. přenesená",J151,0)</f>
        <v>0</v>
      </c>
      <c r="BI151" s="216" t="n">
        <f aca="false">IF(N151="nulová",J151,0)</f>
        <v>0</v>
      </c>
      <c r="BJ151" s="3" t="s">
        <v>79</v>
      </c>
      <c r="BK151" s="216" t="n">
        <f aca="false">ROUND(I151*H151,2)</f>
        <v>1325</v>
      </c>
      <c r="BL151" s="3" t="s">
        <v>143</v>
      </c>
      <c r="BM151" s="215" t="s">
        <v>1001</v>
      </c>
    </row>
    <row r="152" s="26" customFormat="true" ht="12.8" hidden="false" customHeight="false" outlineLevel="0" collapsed="false">
      <c r="A152" s="19"/>
      <c r="B152" s="20"/>
      <c r="C152" s="21"/>
      <c r="D152" s="217" t="s">
        <v>132</v>
      </c>
      <c r="E152" s="21"/>
      <c r="F152" s="218" t="s">
        <v>1000</v>
      </c>
      <c r="G152" s="21"/>
      <c r="H152" s="21"/>
      <c r="I152" s="21"/>
      <c r="J152" s="21"/>
      <c r="K152" s="21"/>
      <c r="L152" s="25"/>
      <c r="M152" s="219"/>
      <c r="N152" s="220"/>
      <c r="O152" s="69"/>
      <c r="P152" s="69"/>
      <c r="Q152" s="69"/>
      <c r="R152" s="69"/>
      <c r="S152" s="69"/>
      <c r="T152" s="70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T152" s="3" t="s">
        <v>132</v>
      </c>
      <c r="AU152" s="3" t="s">
        <v>81</v>
      </c>
    </row>
    <row r="153" s="26" customFormat="true" ht="21.75" hidden="false" customHeight="true" outlineLevel="0" collapsed="false">
      <c r="A153" s="19"/>
      <c r="B153" s="20"/>
      <c r="C153" s="205" t="s">
        <v>189</v>
      </c>
      <c r="D153" s="205" t="s">
        <v>125</v>
      </c>
      <c r="E153" s="206" t="s">
        <v>1002</v>
      </c>
      <c r="F153" s="207" t="s">
        <v>1003</v>
      </c>
      <c r="G153" s="208" t="s">
        <v>128</v>
      </c>
      <c r="H153" s="209" t="n">
        <v>31</v>
      </c>
      <c r="I153" s="210" t="n">
        <v>127</v>
      </c>
      <c r="J153" s="210" t="n">
        <f aca="false">ROUND(I153*H153,2)</f>
        <v>3937</v>
      </c>
      <c r="K153" s="207" t="s">
        <v>129</v>
      </c>
      <c r="L153" s="25"/>
      <c r="M153" s="211"/>
      <c r="N153" s="212" t="s">
        <v>36</v>
      </c>
      <c r="O153" s="213" t="n">
        <v>0.351</v>
      </c>
      <c r="P153" s="213" t="n">
        <f aca="false">O153*H153</f>
        <v>10.881</v>
      </c>
      <c r="Q153" s="213" t="n">
        <v>0</v>
      </c>
      <c r="R153" s="213" t="n">
        <f aca="false">Q153*H153</f>
        <v>0</v>
      </c>
      <c r="S153" s="213" t="n">
        <v>0</v>
      </c>
      <c r="T153" s="214" t="n">
        <f aca="false">S153*H153</f>
        <v>0</v>
      </c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R153" s="215" t="s">
        <v>143</v>
      </c>
      <c r="AT153" s="215" t="s">
        <v>125</v>
      </c>
      <c r="AU153" s="215" t="s">
        <v>81</v>
      </c>
      <c r="AY153" s="3" t="s">
        <v>122</v>
      </c>
      <c r="BE153" s="216" t="n">
        <f aca="false">IF(N153="základní",J153,0)</f>
        <v>3937</v>
      </c>
      <c r="BF153" s="216" t="n">
        <f aca="false">IF(N153="snížená",J153,0)</f>
        <v>0</v>
      </c>
      <c r="BG153" s="216" t="n">
        <f aca="false">IF(N153="zákl. přenesená",J153,0)</f>
        <v>0</v>
      </c>
      <c r="BH153" s="216" t="n">
        <f aca="false">IF(N153="sníž. přenesená",J153,0)</f>
        <v>0</v>
      </c>
      <c r="BI153" s="216" t="n">
        <f aca="false">IF(N153="nulová",J153,0)</f>
        <v>0</v>
      </c>
      <c r="BJ153" s="3" t="s">
        <v>79</v>
      </c>
      <c r="BK153" s="216" t="n">
        <f aca="false">ROUND(I153*H153,2)</f>
        <v>3937</v>
      </c>
      <c r="BL153" s="3" t="s">
        <v>143</v>
      </c>
      <c r="BM153" s="215" t="s">
        <v>1004</v>
      </c>
    </row>
    <row r="154" s="26" customFormat="true" ht="12.8" hidden="false" customHeight="false" outlineLevel="0" collapsed="false">
      <c r="A154" s="19"/>
      <c r="B154" s="20"/>
      <c r="C154" s="21"/>
      <c r="D154" s="217" t="s">
        <v>132</v>
      </c>
      <c r="E154" s="21"/>
      <c r="F154" s="218" t="s">
        <v>1005</v>
      </c>
      <c r="G154" s="21"/>
      <c r="H154" s="21"/>
      <c r="I154" s="21"/>
      <c r="J154" s="21"/>
      <c r="K154" s="21"/>
      <c r="L154" s="25"/>
      <c r="M154" s="219"/>
      <c r="N154" s="220"/>
      <c r="O154" s="69"/>
      <c r="P154" s="69"/>
      <c r="Q154" s="69"/>
      <c r="R154" s="69"/>
      <c r="S154" s="69"/>
      <c r="T154" s="70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T154" s="3" t="s">
        <v>132</v>
      </c>
      <c r="AU154" s="3" t="s">
        <v>81</v>
      </c>
    </row>
    <row r="155" s="26" customFormat="true" ht="21.75" hidden="false" customHeight="true" outlineLevel="0" collapsed="false">
      <c r="A155" s="19"/>
      <c r="B155" s="20"/>
      <c r="C155" s="221" t="s">
        <v>194</v>
      </c>
      <c r="D155" s="221" t="s">
        <v>134</v>
      </c>
      <c r="E155" s="222" t="s">
        <v>1006</v>
      </c>
      <c r="F155" s="223" t="s">
        <v>1007</v>
      </c>
      <c r="G155" s="224" t="s">
        <v>128</v>
      </c>
      <c r="H155" s="225" t="n">
        <v>12</v>
      </c>
      <c r="I155" s="226" t="n">
        <v>195</v>
      </c>
      <c r="J155" s="226" t="n">
        <f aca="false">ROUND(I155*H155,2)</f>
        <v>2340</v>
      </c>
      <c r="K155" s="223"/>
      <c r="L155" s="227"/>
      <c r="M155" s="228"/>
      <c r="N155" s="229" t="s">
        <v>36</v>
      </c>
      <c r="O155" s="213" t="n">
        <v>0</v>
      </c>
      <c r="P155" s="213" t="n">
        <f aca="false">O155*H155</f>
        <v>0</v>
      </c>
      <c r="Q155" s="213" t="n">
        <v>0</v>
      </c>
      <c r="R155" s="213" t="n">
        <f aca="false">Q155*H155</f>
        <v>0</v>
      </c>
      <c r="S155" s="213" t="n">
        <v>0</v>
      </c>
      <c r="T155" s="214" t="n">
        <f aca="false">S155*H155</f>
        <v>0</v>
      </c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R155" s="215" t="s">
        <v>159</v>
      </c>
      <c r="AT155" s="215" t="s">
        <v>134</v>
      </c>
      <c r="AU155" s="215" t="s">
        <v>81</v>
      </c>
      <c r="AY155" s="3" t="s">
        <v>122</v>
      </c>
      <c r="BE155" s="216" t="n">
        <f aca="false">IF(N155="základní",J155,0)</f>
        <v>2340</v>
      </c>
      <c r="BF155" s="216" t="n">
        <f aca="false">IF(N155="snížená",J155,0)</f>
        <v>0</v>
      </c>
      <c r="BG155" s="216" t="n">
        <f aca="false">IF(N155="zákl. přenesená",J155,0)</f>
        <v>0</v>
      </c>
      <c r="BH155" s="216" t="n">
        <f aca="false">IF(N155="sníž. přenesená",J155,0)</f>
        <v>0</v>
      </c>
      <c r="BI155" s="216" t="n">
        <f aca="false">IF(N155="nulová",J155,0)</f>
        <v>0</v>
      </c>
      <c r="BJ155" s="3" t="s">
        <v>79</v>
      </c>
      <c r="BK155" s="216" t="n">
        <f aca="false">ROUND(I155*H155,2)</f>
        <v>2340</v>
      </c>
      <c r="BL155" s="3" t="s">
        <v>143</v>
      </c>
      <c r="BM155" s="215" t="s">
        <v>1008</v>
      </c>
    </row>
    <row r="156" s="26" customFormat="true" ht="12.8" hidden="false" customHeight="false" outlineLevel="0" collapsed="false">
      <c r="A156" s="19"/>
      <c r="B156" s="20"/>
      <c r="C156" s="21"/>
      <c r="D156" s="217" t="s">
        <v>132</v>
      </c>
      <c r="E156" s="21"/>
      <c r="F156" s="218" t="s">
        <v>1007</v>
      </c>
      <c r="G156" s="21"/>
      <c r="H156" s="21"/>
      <c r="I156" s="21"/>
      <c r="J156" s="21"/>
      <c r="K156" s="21"/>
      <c r="L156" s="25"/>
      <c r="M156" s="219"/>
      <c r="N156" s="220"/>
      <c r="O156" s="69"/>
      <c r="P156" s="69"/>
      <c r="Q156" s="69"/>
      <c r="R156" s="69"/>
      <c r="S156" s="69"/>
      <c r="T156" s="70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T156" s="3" t="s">
        <v>132</v>
      </c>
      <c r="AU156" s="3" t="s">
        <v>81</v>
      </c>
    </row>
    <row r="157" s="26" customFormat="true" ht="21.75" hidden="false" customHeight="true" outlineLevel="0" collapsed="false">
      <c r="A157" s="19"/>
      <c r="B157" s="20"/>
      <c r="C157" s="221" t="s">
        <v>7</v>
      </c>
      <c r="D157" s="221" t="s">
        <v>134</v>
      </c>
      <c r="E157" s="222" t="s">
        <v>1009</v>
      </c>
      <c r="F157" s="223" t="s">
        <v>1010</v>
      </c>
      <c r="G157" s="224" t="s">
        <v>128</v>
      </c>
      <c r="H157" s="225" t="n">
        <v>15.5</v>
      </c>
      <c r="I157" s="226" t="n">
        <v>240</v>
      </c>
      <c r="J157" s="226" t="n">
        <f aca="false">ROUND(I157*H157,2)</f>
        <v>3720</v>
      </c>
      <c r="K157" s="223"/>
      <c r="L157" s="227"/>
      <c r="M157" s="228"/>
      <c r="N157" s="229" t="s">
        <v>36</v>
      </c>
      <c r="O157" s="213" t="n">
        <v>0</v>
      </c>
      <c r="P157" s="213" t="n">
        <f aca="false">O157*H157</f>
        <v>0</v>
      </c>
      <c r="Q157" s="213" t="n">
        <v>0</v>
      </c>
      <c r="R157" s="213" t="n">
        <f aca="false">Q157*H157</f>
        <v>0</v>
      </c>
      <c r="S157" s="213" t="n">
        <v>0</v>
      </c>
      <c r="T157" s="214" t="n">
        <f aca="false">S157*H157</f>
        <v>0</v>
      </c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R157" s="215" t="s">
        <v>159</v>
      </c>
      <c r="AT157" s="215" t="s">
        <v>134</v>
      </c>
      <c r="AU157" s="215" t="s">
        <v>81</v>
      </c>
      <c r="AY157" s="3" t="s">
        <v>122</v>
      </c>
      <c r="BE157" s="216" t="n">
        <f aca="false">IF(N157="základní",J157,0)</f>
        <v>3720</v>
      </c>
      <c r="BF157" s="216" t="n">
        <f aca="false">IF(N157="snížená",J157,0)</f>
        <v>0</v>
      </c>
      <c r="BG157" s="216" t="n">
        <f aca="false">IF(N157="zákl. přenesená",J157,0)</f>
        <v>0</v>
      </c>
      <c r="BH157" s="216" t="n">
        <f aca="false">IF(N157="sníž. přenesená",J157,0)</f>
        <v>0</v>
      </c>
      <c r="BI157" s="216" t="n">
        <f aca="false">IF(N157="nulová",J157,0)</f>
        <v>0</v>
      </c>
      <c r="BJ157" s="3" t="s">
        <v>79</v>
      </c>
      <c r="BK157" s="216" t="n">
        <f aca="false">ROUND(I157*H157,2)</f>
        <v>3720</v>
      </c>
      <c r="BL157" s="3" t="s">
        <v>143</v>
      </c>
      <c r="BM157" s="215" t="s">
        <v>1011</v>
      </c>
    </row>
    <row r="158" s="26" customFormat="true" ht="12.8" hidden="false" customHeight="false" outlineLevel="0" collapsed="false">
      <c r="A158" s="19"/>
      <c r="B158" s="20"/>
      <c r="C158" s="21"/>
      <c r="D158" s="217" t="s">
        <v>132</v>
      </c>
      <c r="E158" s="21"/>
      <c r="F158" s="218" t="s">
        <v>1010</v>
      </c>
      <c r="G158" s="21"/>
      <c r="H158" s="21"/>
      <c r="I158" s="21"/>
      <c r="J158" s="21"/>
      <c r="K158" s="21"/>
      <c r="L158" s="25"/>
      <c r="M158" s="219"/>
      <c r="N158" s="220"/>
      <c r="O158" s="69"/>
      <c r="P158" s="69"/>
      <c r="Q158" s="69"/>
      <c r="R158" s="69"/>
      <c r="S158" s="69"/>
      <c r="T158" s="70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T158" s="3" t="s">
        <v>132</v>
      </c>
      <c r="AU158" s="3" t="s">
        <v>81</v>
      </c>
    </row>
    <row r="159" s="26" customFormat="true" ht="21.75" hidden="false" customHeight="true" outlineLevel="0" collapsed="false">
      <c r="A159" s="19"/>
      <c r="B159" s="20"/>
      <c r="C159" s="221" t="s">
        <v>130</v>
      </c>
      <c r="D159" s="221" t="s">
        <v>134</v>
      </c>
      <c r="E159" s="222" t="s">
        <v>1012</v>
      </c>
      <c r="F159" s="223" t="s">
        <v>1013</v>
      </c>
      <c r="G159" s="224" t="s">
        <v>128</v>
      </c>
      <c r="H159" s="225" t="n">
        <v>4.5</v>
      </c>
      <c r="I159" s="226" t="n">
        <v>205</v>
      </c>
      <c r="J159" s="226" t="n">
        <f aca="false">ROUND(I159*H159,2)</f>
        <v>922.5</v>
      </c>
      <c r="K159" s="223"/>
      <c r="L159" s="227"/>
      <c r="M159" s="228"/>
      <c r="N159" s="229" t="s">
        <v>36</v>
      </c>
      <c r="O159" s="213" t="n">
        <v>0</v>
      </c>
      <c r="P159" s="213" t="n">
        <f aca="false">O159*H159</f>
        <v>0</v>
      </c>
      <c r="Q159" s="213" t="n">
        <v>0</v>
      </c>
      <c r="R159" s="213" t="n">
        <f aca="false">Q159*H159</f>
        <v>0</v>
      </c>
      <c r="S159" s="213" t="n">
        <v>0</v>
      </c>
      <c r="T159" s="214" t="n">
        <f aca="false">S159*H159</f>
        <v>0</v>
      </c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R159" s="215" t="s">
        <v>159</v>
      </c>
      <c r="AT159" s="215" t="s">
        <v>134</v>
      </c>
      <c r="AU159" s="215" t="s">
        <v>81</v>
      </c>
      <c r="AY159" s="3" t="s">
        <v>122</v>
      </c>
      <c r="BE159" s="216" t="n">
        <f aca="false">IF(N159="základní",J159,0)</f>
        <v>922.5</v>
      </c>
      <c r="BF159" s="216" t="n">
        <f aca="false">IF(N159="snížená",J159,0)</f>
        <v>0</v>
      </c>
      <c r="BG159" s="216" t="n">
        <f aca="false">IF(N159="zákl. přenesená",J159,0)</f>
        <v>0</v>
      </c>
      <c r="BH159" s="216" t="n">
        <f aca="false">IF(N159="sníž. přenesená",J159,0)</f>
        <v>0</v>
      </c>
      <c r="BI159" s="216" t="n">
        <f aca="false">IF(N159="nulová",J159,0)</f>
        <v>0</v>
      </c>
      <c r="BJ159" s="3" t="s">
        <v>79</v>
      </c>
      <c r="BK159" s="216" t="n">
        <f aca="false">ROUND(I159*H159,2)</f>
        <v>922.5</v>
      </c>
      <c r="BL159" s="3" t="s">
        <v>143</v>
      </c>
      <c r="BM159" s="215" t="s">
        <v>1014</v>
      </c>
    </row>
    <row r="160" s="26" customFormat="true" ht="12.8" hidden="false" customHeight="false" outlineLevel="0" collapsed="false">
      <c r="A160" s="19"/>
      <c r="B160" s="20"/>
      <c r="C160" s="21"/>
      <c r="D160" s="217" t="s">
        <v>132</v>
      </c>
      <c r="E160" s="21"/>
      <c r="F160" s="218" t="s">
        <v>1013</v>
      </c>
      <c r="G160" s="21"/>
      <c r="H160" s="21"/>
      <c r="I160" s="21"/>
      <c r="J160" s="21"/>
      <c r="K160" s="21"/>
      <c r="L160" s="25"/>
      <c r="M160" s="219"/>
      <c r="N160" s="220"/>
      <c r="O160" s="69"/>
      <c r="P160" s="69"/>
      <c r="Q160" s="69"/>
      <c r="R160" s="69"/>
      <c r="S160" s="69"/>
      <c r="T160" s="70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T160" s="3" t="s">
        <v>132</v>
      </c>
      <c r="AU160" s="3" t="s">
        <v>81</v>
      </c>
    </row>
    <row r="161" s="189" customFormat="true" ht="22.8" hidden="false" customHeight="true" outlineLevel="0" collapsed="false">
      <c r="B161" s="190"/>
      <c r="C161" s="191"/>
      <c r="D161" s="192" t="s">
        <v>70</v>
      </c>
      <c r="E161" s="203" t="s">
        <v>1015</v>
      </c>
      <c r="F161" s="203" t="s">
        <v>1016</v>
      </c>
      <c r="G161" s="191"/>
      <c r="H161" s="191"/>
      <c r="I161" s="191"/>
      <c r="J161" s="204" t="n">
        <f aca="false">BK161</f>
        <v>20560</v>
      </c>
      <c r="K161" s="191"/>
      <c r="L161" s="195"/>
      <c r="M161" s="196"/>
      <c r="N161" s="197"/>
      <c r="O161" s="197"/>
      <c r="P161" s="198" t="n">
        <f aca="false">SUM(P162:P165)</f>
        <v>0.263</v>
      </c>
      <c r="Q161" s="197"/>
      <c r="R161" s="198" t="n">
        <f aca="false">SUM(R162:R165)</f>
        <v>0</v>
      </c>
      <c r="S161" s="197"/>
      <c r="T161" s="199" t="n">
        <f aca="false">SUM(T162:T165)</f>
        <v>0</v>
      </c>
      <c r="AR161" s="200" t="s">
        <v>79</v>
      </c>
      <c r="AT161" s="201" t="s">
        <v>70</v>
      </c>
      <c r="AU161" s="201" t="s">
        <v>79</v>
      </c>
      <c r="AY161" s="200" t="s">
        <v>122</v>
      </c>
      <c r="BK161" s="202" t="n">
        <f aca="false">SUM(BK162:BK165)</f>
        <v>20560</v>
      </c>
    </row>
    <row r="162" s="26" customFormat="true" ht="16.5" hidden="false" customHeight="true" outlineLevel="0" collapsed="false">
      <c r="A162" s="19"/>
      <c r="B162" s="20"/>
      <c r="C162" s="205" t="s">
        <v>207</v>
      </c>
      <c r="D162" s="205" t="s">
        <v>125</v>
      </c>
      <c r="E162" s="206" t="s">
        <v>1017</v>
      </c>
      <c r="F162" s="207" t="s">
        <v>1018</v>
      </c>
      <c r="G162" s="208" t="s">
        <v>231</v>
      </c>
      <c r="H162" s="209" t="n">
        <v>1</v>
      </c>
      <c r="I162" s="210" t="n">
        <v>1500</v>
      </c>
      <c r="J162" s="210" t="n">
        <f aca="false">ROUND(I162*H162,2)</f>
        <v>1500</v>
      </c>
      <c r="K162" s="207"/>
      <c r="L162" s="25"/>
      <c r="M162" s="211"/>
      <c r="N162" s="212" t="s">
        <v>36</v>
      </c>
      <c r="O162" s="213" t="n">
        <v>0.263</v>
      </c>
      <c r="P162" s="213" t="n">
        <f aca="false">O162*H162</f>
        <v>0.263</v>
      </c>
      <c r="Q162" s="213" t="n">
        <v>0</v>
      </c>
      <c r="R162" s="213" t="n">
        <f aca="false">Q162*H162</f>
        <v>0</v>
      </c>
      <c r="S162" s="213" t="n">
        <v>0</v>
      </c>
      <c r="T162" s="214" t="n">
        <f aca="false">S162*H162</f>
        <v>0</v>
      </c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R162" s="215" t="s">
        <v>130</v>
      </c>
      <c r="AT162" s="215" t="s">
        <v>125</v>
      </c>
      <c r="AU162" s="215" t="s">
        <v>81</v>
      </c>
      <c r="AY162" s="3" t="s">
        <v>122</v>
      </c>
      <c r="BE162" s="216" t="n">
        <f aca="false">IF(N162="základní",J162,0)</f>
        <v>1500</v>
      </c>
      <c r="BF162" s="216" t="n">
        <f aca="false">IF(N162="snížená",J162,0)</f>
        <v>0</v>
      </c>
      <c r="BG162" s="216" t="n">
        <f aca="false">IF(N162="zákl. přenesená",J162,0)</f>
        <v>0</v>
      </c>
      <c r="BH162" s="216" t="n">
        <f aca="false">IF(N162="sníž. přenesená",J162,0)</f>
        <v>0</v>
      </c>
      <c r="BI162" s="216" t="n">
        <f aca="false">IF(N162="nulová",J162,0)</f>
        <v>0</v>
      </c>
      <c r="BJ162" s="3" t="s">
        <v>79</v>
      </c>
      <c r="BK162" s="216" t="n">
        <f aca="false">ROUND(I162*H162,2)</f>
        <v>1500</v>
      </c>
      <c r="BL162" s="3" t="s">
        <v>130</v>
      </c>
      <c r="BM162" s="215" t="s">
        <v>1019</v>
      </c>
    </row>
    <row r="163" s="26" customFormat="true" ht="12.8" hidden="false" customHeight="false" outlineLevel="0" collapsed="false">
      <c r="A163" s="19"/>
      <c r="B163" s="20"/>
      <c r="C163" s="21"/>
      <c r="D163" s="217" t="s">
        <v>132</v>
      </c>
      <c r="E163" s="21"/>
      <c r="F163" s="218" t="s">
        <v>1020</v>
      </c>
      <c r="G163" s="21"/>
      <c r="H163" s="21"/>
      <c r="I163" s="21"/>
      <c r="J163" s="21"/>
      <c r="K163" s="21"/>
      <c r="L163" s="25"/>
      <c r="M163" s="219"/>
      <c r="N163" s="220"/>
      <c r="O163" s="69"/>
      <c r="P163" s="69"/>
      <c r="Q163" s="69"/>
      <c r="R163" s="69"/>
      <c r="S163" s="69"/>
      <c r="T163" s="70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T163" s="3" t="s">
        <v>132</v>
      </c>
      <c r="AU163" s="3" t="s">
        <v>81</v>
      </c>
    </row>
    <row r="164" s="26" customFormat="true" ht="16.5" hidden="false" customHeight="true" outlineLevel="0" collapsed="false">
      <c r="A164" s="19"/>
      <c r="B164" s="20"/>
      <c r="C164" s="221" t="s">
        <v>212</v>
      </c>
      <c r="D164" s="221" t="s">
        <v>134</v>
      </c>
      <c r="E164" s="222" t="s">
        <v>1021</v>
      </c>
      <c r="F164" s="223" t="s">
        <v>1022</v>
      </c>
      <c r="G164" s="224" t="s">
        <v>231</v>
      </c>
      <c r="H164" s="225" t="n">
        <v>1</v>
      </c>
      <c r="I164" s="226" t="n">
        <v>19060</v>
      </c>
      <c r="J164" s="226" t="n">
        <f aca="false">ROUND(I164*H164,2)</f>
        <v>19060</v>
      </c>
      <c r="K164" s="223"/>
      <c r="L164" s="227"/>
      <c r="M164" s="228"/>
      <c r="N164" s="229" t="s">
        <v>36</v>
      </c>
      <c r="O164" s="213" t="n">
        <v>0</v>
      </c>
      <c r="P164" s="213" t="n">
        <f aca="false">O164*H164</f>
        <v>0</v>
      </c>
      <c r="Q164" s="213" t="n">
        <v>0</v>
      </c>
      <c r="R164" s="213" t="n">
        <f aca="false">Q164*H164</f>
        <v>0</v>
      </c>
      <c r="S164" s="213" t="n">
        <v>0</v>
      </c>
      <c r="T164" s="214" t="n">
        <f aca="false">S164*H164</f>
        <v>0</v>
      </c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R164" s="215" t="s">
        <v>159</v>
      </c>
      <c r="AT164" s="215" t="s">
        <v>134</v>
      </c>
      <c r="AU164" s="215" t="s">
        <v>81</v>
      </c>
      <c r="AY164" s="3" t="s">
        <v>122</v>
      </c>
      <c r="BE164" s="216" t="n">
        <f aca="false">IF(N164="základní",J164,0)</f>
        <v>19060</v>
      </c>
      <c r="BF164" s="216" t="n">
        <f aca="false">IF(N164="snížená",J164,0)</f>
        <v>0</v>
      </c>
      <c r="BG164" s="216" t="n">
        <f aca="false">IF(N164="zákl. přenesená",J164,0)</f>
        <v>0</v>
      </c>
      <c r="BH164" s="216" t="n">
        <f aca="false">IF(N164="sníž. přenesená",J164,0)</f>
        <v>0</v>
      </c>
      <c r="BI164" s="216" t="n">
        <f aca="false">IF(N164="nulová",J164,0)</f>
        <v>0</v>
      </c>
      <c r="BJ164" s="3" t="s">
        <v>79</v>
      </c>
      <c r="BK164" s="216" t="n">
        <f aca="false">ROUND(I164*H164,2)</f>
        <v>19060</v>
      </c>
      <c r="BL164" s="3" t="s">
        <v>143</v>
      </c>
      <c r="BM164" s="215" t="s">
        <v>1023</v>
      </c>
    </row>
    <row r="165" s="26" customFormat="true" ht="12.8" hidden="false" customHeight="false" outlineLevel="0" collapsed="false">
      <c r="A165" s="19"/>
      <c r="B165" s="20"/>
      <c r="C165" s="21"/>
      <c r="D165" s="217" t="s">
        <v>132</v>
      </c>
      <c r="E165" s="21"/>
      <c r="F165" s="218" t="s">
        <v>1024</v>
      </c>
      <c r="G165" s="21"/>
      <c r="H165" s="21"/>
      <c r="I165" s="21"/>
      <c r="J165" s="21"/>
      <c r="K165" s="21"/>
      <c r="L165" s="25"/>
      <c r="M165" s="219"/>
      <c r="N165" s="220"/>
      <c r="O165" s="69"/>
      <c r="P165" s="69"/>
      <c r="Q165" s="69"/>
      <c r="R165" s="69"/>
      <c r="S165" s="69"/>
      <c r="T165" s="70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T165" s="3" t="s">
        <v>132</v>
      </c>
      <c r="AU165" s="3" t="s">
        <v>81</v>
      </c>
    </row>
    <row r="166" s="189" customFormat="true" ht="22.8" hidden="false" customHeight="true" outlineLevel="0" collapsed="false">
      <c r="B166" s="190"/>
      <c r="C166" s="191"/>
      <c r="D166" s="192" t="s">
        <v>70</v>
      </c>
      <c r="E166" s="203" t="s">
        <v>1025</v>
      </c>
      <c r="F166" s="203" t="s">
        <v>1026</v>
      </c>
      <c r="G166" s="191"/>
      <c r="H166" s="191"/>
      <c r="I166" s="191"/>
      <c r="J166" s="204" t="n">
        <f aca="false">BK166</f>
        <v>99192.5</v>
      </c>
      <c r="K166" s="191"/>
      <c r="L166" s="195"/>
      <c r="M166" s="196"/>
      <c r="N166" s="197"/>
      <c r="O166" s="197"/>
      <c r="P166" s="198" t="n">
        <f aca="false">SUM(P167:P202)</f>
        <v>38.886</v>
      </c>
      <c r="Q166" s="197"/>
      <c r="R166" s="198" t="n">
        <f aca="false">SUM(R167:R202)</f>
        <v>0.00088</v>
      </c>
      <c r="S166" s="197"/>
      <c r="T166" s="199" t="n">
        <f aca="false">SUM(T167:T202)</f>
        <v>0</v>
      </c>
      <c r="AR166" s="200" t="s">
        <v>79</v>
      </c>
      <c r="AT166" s="201" t="s">
        <v>70</v>
      </c>
      <c r="AU166" s="201" t="s">
        <v>79</v>
      </c>
      <c r="AY166" s="200" t="s">
        <v>122</v>
      </c>
      <c r="BK166" s="202" t="n">
        <f aca="false">SUM(BK167:BK202)</f>
        <v>99192.5</v>
      </c>
    </row>
    <row r="167" s="26" customFormat="true" ht="16.5" hidden="false" customHeight="true" outlineLevel="0" collapsed="false">
      <c r="A167" s="19"/>
      <c r="B167" s="20"/>
      <c r="C167" s="205" t="s">
        <v>217</v>
      </c>
      <c r="D167" s="205" t="s">
        <v>125</v>
      </c>
      <c r="E167" s="206" t="s">
        <v>959</v>
      </c>
      <c r="F167" s="207" t="s">
        <v>960</v>
      </c>
      <c r="G167" s="208" t="s">
        <v>231</v>
      </c>
      <c r="H167" s="209" t="n">
        <v>10</v>
      </c>
      <c r="I167" s="210" t="n">
        <v>203</v>
      </c>
      <c r="J167" s="210" t="n">
        <f aca="false">ROUND(I167*H167,2)</f>
        <v>2030</v>
      </c>
      <c r="K167" s="207" t="s">
        <v>129</v>
      </c>
      <c r="L167" s="25"/>
      <c r="M167" s="211"/>
      <c r="N167" s="212" t="s">
        <v>36</v>
      </c>
      <c r="O167" s="213" t="n">
        <v>0.551</v>
      </c>
      <c r="P167" s="213" t="n">
        <f aca="false">O167*H167</f>
        <v>5.51</v>
      </c>
      <c r="Q167" s="213" t="n">
        <v>0</v>
      </c>
      <c r="R167" s="213" t="n">
        <f aca="false">Q167*H167</f>
        <v>0</v>
      </c>
      <c r="S167" s="213" t="n">
        <v>0</v>
      </c>
      <c r="T167" s="214" t="n">
        <f aca="false">S167*H167</f>
        <v>0</v>
      </c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R167" s="215" t="s">
        <v>143</v>
      </c>
      <c r="AT167" s="215" t="s">
        <v>125</v>
      </c>
      <c r="AU167" s="215" t="s">
        <v>81</v>
      </c>
      <c r="AY167" s="3" t="s">
        <v>122</v>
      </c>
      <c r="BE167" s="216" t="n">
        <f aca="false">IF(N167="základní",J167,0)</f>
        <v>2030</v>
      </c>
      <c r="BF167" s="216" t="n">
        <f aca="false">IF(N167="snížená",J167,0)</f>
        <v>0</v>
      </c>
      <c r="BG167" s="216" t="n">
        <f aca="false">IF(N167="zákl. přenesená",J167,0)</f>
        <v>0</v>
      </c>
      <c r="BH167" s="216" t="n">
        <f aca="false">IF(N167="sníž. přenesená",J167,0)</f>
        <v>0</v>
      </c>
      <c r="BI167" s="216" t="n">
        <f aca="false">IF(N167="nulová",J167,0)</f>
        <v>0</v>
      </c>
      <c r="BJ167" s="3" t="s">
        <v>79</v>
      </c>
      <c r="BK167" s="216" t="n">
        <f aca="false">ROUND(I167*H167,2)</f>
        <v>2030</v>
      </c>
      <c r="BL167" s="3" t="s">
        <v>143</v>
      </c>
      <c r="BM167" s="215" t="s">
        <v>1027</v>
      </c>
    </row>
    <row r="168" s="26" customFormat="true" ht="12.8" hidden="false" customHeight="false" outlineLevel="0" collapsed="false">
      <c r="A168" s="19"/>
      <c r="B168" s="20"/>
      <c r="C168" s="21"/>
      <c r="D168" s="217" t="s">
        <v>132</v>
      </c>
      <c r="E168" s="21"/>
      <c r="F168" s="218" t="s">
        <v>962</v>
      </c>
      <c r="G168" s="21"/>
      <c r="H168" s="21"/>
      <c r="I168" s="21"/>
      <c r="J168" s="21"/>
      <c r="K168" s="21"/>
      <c r="L168" s="25"/>
      <c r="M168" s="219"/>
      <c r="N168" s="220"/>
      <c r="O168" s="69"/>
      <c r="P168" s="69"/>
      <c r="Q168" s="69"/>
      <c r="R168" s="69"/>
      <c r="S168" s="69"/>
      <c r="T168" s="70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T168" s="3" t="s">
        <v>132</v>
      </c>
      <c r="AU168" s="3" t="s">
        <v>81</v>
      </c>
    </row>
    <row r="169" s="26" customFormat="true" ht="16.5" hidden="false" customHeight="true" outlineLevel="0" collapsed="false">
      <c r="A169" s="19"/>
      <c r="B169" s="20"/>
      <c r="C169" s="221" t="s">
        <v>222</v>
      </c>
      <c r="D169" s="221" t="s">
        <v>134</v>
      </c>
      <c r="E169" s="222" t="s">
        <v>1028</v>
      </c>
      <c r="F169" s="223" t="s">
        <v>964</v>
      </c>
      <c r="G169" s="224" t="s">
        <v>231</v>
      </c>
      <c r="H169" s="225" t="n">
        <v>10</v>
      </c>
      <c r="I169" s="226" t="n">
        <v>6112</v>
      </c>
      <c r="J169" s="226" t="n">
        <f aca="false">ROUND(I169*H169,2)</f>
        <v>61120</v>
      </c>
      <c r="K169" s="223"/>
      <c r="L169" s="227"/>
      <c r="M169" s="228"/>
      <c r="N169" s="229" t="s">
        <v>36</v>
      </c>
      <c r="O169" s="213" t="n">
        <v>0</v>
      </c>
      <c r="P169" s="213" t="n">
        <f aca="false">O169*H169</f>
        <v>0</v>
      </c>
      <c r="Q169" s="213" t="n">
        <v>0</v>
      </c>
      <c r="R169" s="213" t="n">
        <f aca="false">Q169*H169</f>
        <v>0</v>
      </c>
      <c r="S169" s="213" t="n">
        <v>0</v>
      </c>
      <c r="T169" s="214" t="n">
        <f aca="false">S169*H169</f>
        <v>0</v>
      </c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R169" s="215" t="s">
        <v>159</v>
      </c>
      <c r="AT169" s="215" t="s">
        <v>134</v>
      </c>
      <c r="AU169" s="215" t="s">
        <v>81</v>
      </c>
      <c r="AY169" s="3" t="s">
        <v>122</v>
      </c>
      <c r="BE169" s="216" t="n">
        <f aca="false">IF(N169="základní",J169,0)</f>
        <v>61120</v>
      </c>
      <c r="BF169" s="216" t="n">
        <f aca="false">IF(N169="snížená",J169,0)</f>
        <v>0</v>
      </c>
      <c r="BG169" s="216" t="n">
        <f aca="false">IF(N169="zákl. přenesená",J169,0)</f>
        <v>0</v>
      </c>
      <c r="BH169" s="216" t="n">
        <f aca="false">IF(N169="sníž. přenesená",J169,0)</f>
        <v>0</v>
      </c>
      <c r="BI169" s="216" t="n">
        <f aca="false">IF(N169="nulová",J169,0)</f>
        <v>0</v>
      </c>
      <c r="BJ169" s="3" t="s">
        <v>79</v>
      </c>
      <c r="BK169" s="216" t="n">
        <f aca="false">ROUND(I169*H169,2)</f>
        <v>61120</v>
      </c>
      <c r="BL169" s="3" t="s">
        <v>143</v>
      </c>
      <c r="BM169" s="215" t="s">
        <v>1029</v>
      </c>
    </row>
    <row r="170" s="26" customFormat="true" ht="12.8" hidden="false" customHeight="false" outlineLevel="0" collapsed="false">
      <c r="A170" s="19"/>
      <c r="B170" s="20"/>
      <c r="C170" s="21"/>
      <c r="D170" s="217" t="s">
        <v>132</v>
      </c>
      <c r="E170" s="21"/>
      <c r="F170" s="218" t="s">
        <v>966</v>
      </c>
      <c r="G170" s="21"/>
      <c r="H170" s="21"/>
      <c r="I170" s="21"/>
      <c r="J170" s="21"/>
      <c r="K170" s="21"/>
      <c r="L170" s="25"/>
      <c r="M170" s="219"/>
      <c r="N170" s="220"/>
      <c r="O170" s="69"/>
      <c r="P170" s="69"/>
      <c r="Q170" s="69"/>
      <c r="R170" s="69"/>
      <c r="S170" s="69"/>
      <c r="T170" s="70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T170" s="3" t="s">
        <v>132</v>
      </c>
      <c r="AU170" s="3" t="s">
        <v>81</v>
      </c>
    </row>
    <row r="171" s="26" customFormat="true" ht="16.5" hidden="false" customHeight="true" outlineLevel="0" collapsed="false">
      <c r="A171" s="19"/>
      <c r="B171" s="20"/>
      <c r="C171" s="205" t="s">
        <v>6</v>
      </c>
      <c r="D171" s="205" t="s">
        <v>125</v>
      </c>
      <c r="E171" s="206" t="s">
        <v>967</v>
      </c>
      <c r="F171" s="207" t="s">
        <v>968</v>
      </c>
      <c r="G171" s="208" t="s">
        <v>231</v>
      </c>
      <c r="H171" s="209" t="n">
        <v>10</v>
      </c>
      <c r="I171" s="210" t="n">
        <v>214</v>
      </c>
      <c r="J171" s="210" t="n">
        <f aca="false">ROUND(I171*H171,2)</f>
        <v>2140</v>
      </c>
      <c r="K171" s="207" t="s">
        <v>129</v>
      </c>
      <c r="L171" s="25"/>
      <c r="M171" s="211"/>
      <c r="N171" s="212" t="s">
        <v>36</v>
      </c>
      <c r="O171" s="213" t="n">
        <v>0.592</v>
      </c>
      <c r="P171" s="213" t="n">
        <f aca="false">O171*H171</f>
        <v>5.92</v>
      </c>
      <c r="Q171" s="213" t="n">
        <v>0</v>
      </c>
      <c r="R171" s="213" t="n">
        <f aca="false">Q171*H171</f>
        <v>0</v>
      </c>
      <c r="S171" s="213" t="n">
        <v>0</v>
      </c>
      <c r="T171" s="214" t="n">
        <f aca="false">S171*H171</f>
        <v>0</v>
      </c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R171" s="215" t="s">
        <v>143</v>
      </c>
      <c r="AT171" s="215" t="s">
        <v>125</v>
      </c>
      <c r="AU171" s="215" t="s">
        <v>81</v>
      </c>
      <c r="AY171" s="3" t="s">
        <v>122</v>
      </c>
      <c r="BE171" s="216" t="n">
        <f aca="false">IF(N171="základní",J171,0)</f>
        <v>2140</v>
      </c>
      <c r="BF171" s="216" t="n">
        <f aca="false">IF(N171="snížená",J171,0)</f>
        <v>0</v>
      </c>
      <c r="BG171" s="216" t="n">
        <f aca="false">IF(N171="zákl. přenesená",J171,0)</f>
        <v>0</v>
      </c>
      <c r="BH171" s="216" t="n">
        <f aca="false">IF(N171="sníž. přenesená",J171,0)</f>
        <v>0</v>
      </c>
      <c r="BI171" s="216" t="n">
        <f aca="false">IF(N171="nulová",J171,0)</f>
        <v>0</v>
      </c>
      <c r="BJ171" s="3" t="s">
        <v>79</v>
      </c>
      <c r="BK171" s="216" t="n">
        <f aca="false">ROUND(I171*H171,2)</f>
        <v>2140</v>
      </c>
      <c r="BL171" s="3" t="s">
        <v>143</v>
      </c>
      <c r="BM171" s="215" t="s">
        <v>1030</v>
      </c>
    </row>
    <row r="172" s="26" customFormat="true" ht="12.8" hidden="false" customHeight="false" outlineLevel="0" collapsed="false">
      <c r="A172" s="19"/>
      <c r="B172" s="20"/>
      <c r="C172" s="21"/>
      <c r="D172" s="217" t="s">
        <v>132</v>
      </c>
      <c r="E172" s="21"/>
      <c r="F172" s="218" t="s">
        <v>970</v>
      </c>
      <c r="G172" s="21"/>
      <c r="H172" s="21"/>
      <c r="I172" s="21"/>
      <c r="J172" s="21"/>
      <c r="K172" s="21"/>
      <c r="L172" s="25"/>
      <c r="M172" s="219"/>
      <c r="N172" s="220"/>
      <c r="O172" s="69"/>
      <c r="P172" s="69"/>
      <c r="Q172" s="69"/>
      <c r="R172" s="69"/>
      <c r="S172" s="69"/>
      <c r="T172" s="70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T172" s="3" t="s">
        <v>132</v>
      </c>
      <c r="AU172" s="3" t="s">
        <v>81</v>
      </c>
    </row>
    <row r="173" s="26" customFormat="true" ht="21.75" hidden="false" customHeight="true" outlineLevel="0" collapsed="false">
      <c r="A173" s="19"/>
      <c r="B173" s="20"/>
      <c r="C173" s="221" t="s">
        <v>234</v>
      </c>
      <c r="D173" s="221" t="s">
        <v>134</v>
      </c>
      <c r="E173" s="222" t="s">
        <v>1031</v>
      </c>
      <c r="F173" s="223" t="s">
        <v>972</v>
      </c>
      <c r="G173" s="224" t="s">
        <v>231</v>
      </c>
      <c r="H173" s="225" t="n">
        <v>10</v>
      </c>
      <c r="I173" s="226" t="n">
        <v>298</v>
      </c>
      <c r="J173" s="226" t="n">
        <f aca="false">ROUND(I173*H173,2)</f>
        <v>2980</v>
      </c>
      <c r="K173" s="223"/>
      <c r="L173" s="227"/>
      <c r="M173" s="228"/>
      <c r="N173" s="229" t="s">
        <v>36</v>
      </c>
      <c r="O173" s="213" t="n">
        <v>0</v>
      </c>
      <c r="P173" s="213" t="n">
        <f aca="false">O173*H173</f>
        <v>0</v>
      </c>
      <c r="Q173" s="213" t="n">
        <v>0</v>
      </c>
      <c r="R173" s="213" t="n">
        <f aca="false">Q173*H173</f>
        <v>0</v>
      </c>
      <c r="S173" s="213" t="n">
        <v>0</v>
      </c>
      <c r="T173" s="214" t="n">
        <f aca="false">S173*H173</f>
        <v>0</v>
      </c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R173" s="215" t="s">
        <v>159</v>
      </c>
      <c r="AT173" s="215" t="s">
        <v>134</v>
      </c>
      <c r="AU173" s="215" t="s">
        <v>81</v>
      </c>
      <c r="AY173" s="3" t="s">
        <v>122</v>
      </c>
      <c r="BE173" s="216" t="n">
        <f aca="false">IF(N173="základní",J173,0)</f>
        <v>2980</v>
      </c>
      <c r="BF173" s="216" t="n">
        <f aca="false">IF(N173="snížená",J173,0)</f>
        <v>0</v>
      </c>
      <c r="BG173" s="216" t="n">
        <f aca="false">IF(N173="zákl. přenesená",J173,0)</f>
        <v>0</v>
      </c>
      <c r="BH173" s="216" t="n">
        <f aca="false">IF(N173="sníž. přenesená",J173,0)</f>
        <v>0</v>
      </c>
      <c r="BI173" s="216" t="n">
        <f aca="false">IF(N173="nulová",J173,0)</f>
        <v>0</v>
      </c>
      <c r="BJ173" s="3" t="s">
        <v>79</v>
      </c>
      <c r="BK173" s="216" t="n">
        <f aca="false">ROUND(I173*H173,2)</f>
        <v>2980</v>
      </c>
      <c r="BL173" s="3" t="s">
        <v>143</v>
      </c>
      <c r="BM173" s="215" t="s">
        <v>1032</v>
      </c>
    </row>
    <row r="174" s="26" customFormat="true" ht="12.8" hidden="false" customHeight="false" outlineLevel="0" collapsed="false">
      <c r="A174" s="19"/>
      <c r="B174" s="20"/>
      <c r="C174" s="21"/>
      <c r="D174" s="217" t="s">
        <v>132</v>
      </c>
      <c r="E174" s="21"/>
      <c r="F174" s="218" t="s">
        <v>972</v>
      </c>
      <c r="G174" s="21"/>
      <c r="H174" s="21"/>
      <c r="I174" s="21"/>
      <c r="J174" s="21"/>
      <c r="K174" s="21"/>
      <c r="L174" s="25"/>
      <c r="M174" s="219"/>
      <c r="N174" s="220"/>
      <c r="O174" s="69"/>
      <c r="P174" s="69"/>
      <c r="Q174" s="69"/>
      <c r="R174" s="69"/>
      <c r="S174" s="69"/>
      <c r="T174" s="70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T174" s="3" t="s">
        <v>132</v>
      </c>
      <c r="AU174" s="3" t="s">
        <v>81</v>
      </c>
    </row>
    <row r="175" s="26" customFormat="true" ht="16.5" hidden="false" customHeight="true" outlineLevel="0" collapsed="false">
      <c r="A175" s="19"/>
      <c r="B175" s="20"/>
      <c r="C175" s="205" t="s">
        <v>239</v>
      </c>
      <c r="D175" s="205" t="s">
        <v>125</v>
      </c>
      <c r="E175" s="206" t="s">
        <v>974</v>
      </c>
      <c r="F175" s="207" t="s">
        <v>975</v>
      </c>
      <c r="G175" s="208" t="s">
        <v>231</v>
      </c>
      <c r="H175" s="209" t="n">
        <v>4</v>
      </c>
      <c r="I175" s="210" t="n">
        <v>245</v>
      </c>
      <c r="J175" s="210" t="n">
        <f aca="false">ROUND(I175*H175,2)</f>
        <v>980</v>
      </c>
      <c r="K175" s="207" t="s">
        <v>129</v>
      </c>
      <c r="L175" s="25"/>
      <c r="M175" s="211"/>
      <c r="N175" s="212" t="s">
        <v>36</v>
      </c>
      <c r="O175" s="213" t="n">
        <v>0.677</v>
      </c>
      <c r="P175" s="213" t="n">
        <f aca="false">O175*H175</f>
        <v>2.708</v>
      </c>
      <c r="Q175" s="213" t="n">
        <v>0</v>
      </c>
      <c r="R175" s="213" t="n">
        <f aca="false">Q175*H175</f>
        <v>0</v>
      </c>
      <c r="S175" s="213" t="n">
        <v>0</v>
      </c>
      <c r="T175" s="214" t="n">
        <f aca="false">S175*H175</f>
        <v>0</v>
      </c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R175" s="215" t="s">
        <v>143</v>
      </c>
      <c r="AT175" s="215" t="s">
        <v>125</v>
      </c>
      <c r="AU175" s="215" t="s">
        <v>81</v>
      </c>
      <c r="AY175" s="3" t="s">
        <v>122</v>
      </c>
      <c r="BE175" s="216" t="n">
        <f aca="false">IF(N175="základní",J175,0)</f>
        <v>980</v>
      </c>
      <c r="BF175" s="216" t="n">
        <f aca="false">IF(N175="snížená",J175,0)</f>
        <v>0</v>
      </c>
      <c r="BG175" s="216" t="n">
        <f aca="false">IF(N175="zákl. přenesená",J175,0)</f>
        <v>0</v>
      </c>
      <c r="BH175" s="216" t="n">
        <f aca="false">IF(N175="sníž. přenesená",J175,0)</f>
        <v>0</v>
      </c>
      <c r="BI175" s="216" t="n">
        <f aca="false">IF(N175="nulová",J175,0)</f>
        <v>0</v>
      </c>
      <c r="BJ175" s="3" t="s">
        <v>79</v>
      </c>
      <c r="BK175" s="216" t="n">
        <f aca="false">ROUND(I175*H175,2)</f>
        <v>980</v>
      </c>
      <c r="BL175" s="3" t="s">
        <v>143</v>
      </c>
      <c r="BM175" s="215" t="s">
        <v>1033</v>
      </c>
    </row>
    <row r="176" s="26" customFormat="true" ht="12.8" hidden="false" customHeight="false" outlineLevel="0" collapsed="false">
      <c r="A176" s="19"/>
      <c r="B176" s="20"/>
      <c r="C176" s="21"/>
      <c r="D176" s="217" t="s">
        <v>132</v>
      </c>
      <c r="E176" s="21"/>
      <c r="F176" s="218" t="s">
        <v>977</v>
      </c>
      <c r="G176" s="21"/>
      <c r="H176" s="21"/>
      <c r="I176" s="21"/>
      <c r="J176" s="21"/>
      <c r="K176" s="21"/>
      <c r="L176" s="25"/>
      <c r="M176" s="219"/>
      <c r="N176" s="220"/>
      <c r="O176" s="69"/>
      <c r="P176" s="69"/>
      <c r="Q176" s="69"/>
      <c r="R176" s="69"/>
      <c r="S176" s="69"/>
      <c r="T176" s="70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T176" s="3" t="s">
        <v>132</v>
      </c>
      <c r="AU176" s="3" t="s">
        <v>81</v>
      </c>
    </row>
    <row r="177" s="26" customFormat="true" ht="16.5" hidden="false" customHeight="true" outlineLevel="0" collapsed="false">
      <c r="A177" s="19"/>
      <c r="B177" s="20"/>
      <c r="C177" s="221" t="s">
        <v>244</v>
      </c>
      <c r="D177" s="221" t="s">
        <v>134</v>
      </c>
      <c r="E177" s="222" t="s">
        <v>1034</v>
      </c>
      <c r="F177" s="223" t="s">
        <v>979</v>
      </c>
      <c r="G177" s="224" t="s">
        <v>231</v>
      </c>
      <c r="H177" s="225" t="n">
        <v>2</v>
      </c>
      <c r="I177" s="226" t="n">
        <v>927</v>
      </c>
      <c r="J177" s="226" t="n">
        <f aca="false">ROUND(I177*H177,2)</f>
        <v>1854</v>
      </c>
      <c r="K177" s="223"/>
      <c r="L177" s="227"/>
      <c r="M177" s="228"/>
      <c r="N177" s="229" t="s">
        <v>36</v>
      </c>
      <c r="O177" s="213" t="n">
        <v>0</v>
      </c>
      <c r="P177" s="213" t="n">
        <f aca="false">O177*H177</f>
        <v>0</v>
      </c>
      <c r="Q177" s="213" t="n">
        <v>0</v>
      </c>
      <c r="R177" s="213" t="n">
        <f aca="false">Q177*H177</f>
        <v>0</v>
      </c>
      <c r="S177" s="213" t="n">
        <v>0</v>
      </c>
      <c r="T177" s="214" t="n">
        <f aca="false">S177*H177</f>
        <v>0</v>
      </c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R177" s="215" t="s">
        <v>159</v>
      </c>
      <c r="AT177" s="215" t="s">
        <v>134</v>
      </c>
      <c r="AU177" s="215" t="s">
        <v>81</v>
      </c>
      <c r="AY177" s="3" t="s">
        <v>122</v>
      </c>
      <c r="BE177" s="216" t="n">
        <f aca="false">IF(N177="základní",J177,0)</f>
        <v>1854</v>
      </c>
      <c r="BF177" s="216" t="n">
        <f aca="false">IF(N177="snížená",J177,0)</f>
        <v>0</v>
      </c>
      <c r="BG177" s="216" t="n">
        <f aca="false">IF(N177="zákl. přenesená",J177,0)</f>
        <v>0</v>
      </c>
      <c r="BH177" s="216" t="n">
        <f aca="false">IF(N177="sníž. přenesená",J177,0)</f>
        <v>0</v>
      </c>
      <c r="BI177" s="216" t="n">
        <f aca="false">IF(N177="nulová",J177,0)</f>
        <v>0</v>
      </c>
      <c r="BJ177" s="3" t="s">
        <v>79</v>
      </c>
      <c r="BK177" s="216" t="n">
        <f aca="false">ROUND(I177*H177,2)</f>
        <v>1854</v>
      </c>
      <c r="BL177" s="3" t="s">
        <v>143</v>
      </c>
      <c r="BM177" s="215" t="s">
        <v>1035</v>
      </c>
    </row>
    <row r="178" s="26" customFormat="true" ht="12.8" hidden="false" customHeight="false" outlineLevel="0" collapsed="false">
      <c r="A178" s="19"/>
      <c r="B178" s="20"/>
      <c r="C178" s="21"/>
      <c r="D178" s="217" t="s">
        <v>132</v>
      </c>
      <c r="E178" s="21"/>
      <c r="F178" s="218" t="s">
        <v>979</v>
      </c>
      <c r="G178" s="21"/>
      <c r="H178" s="21"/>
      <c r="I178" s="21"/>
      <c r="J178" s="21"/>
      <c r="K178" s="21"/>
      <c r="L178" s="25"/>
      <c r="M178" s="219"/>
      <c r="N178" s="220"/>
      <c r="O178" s="69"/>
      <c r="P178" s="69"/>
      <c r="Q178" s="69"/>
      <c r="R178" s="69"/>
      <c r="S178" s="69"/>
      <c r="T178" s="70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T178" s="3" t="s">
        <v>132</v>
      </c>
      <c r="AU178" s="3" t="s">
        <v>81</v>
      </c>
    </row>
    <row r="179" s="26" customFormat="true" ht="16.5" hidden="false" customHeight="true" outlineLevel="0" collapsed="false">
      <c r="A179" s="19"/>
      <c r="B179" s="20"/>
      <c r="C179" s="221" t="s">
        <v>249</v>
      </c>
      <c r="D179" s="221" t="s">
        <v>134</v>
      </c>
      <c r="E179" s="222" t="s">
        <v>1036</v>
      </c>
      <c r="F179" s="223" t="s">
        <v>982</v>
      </c>
      <c r="G179" s="224" t="s">
        <v>231</v>
      </c>
      <c r="H179" s="225" t="n">
        <v>2</v>
      </c>
      <c r="I179" s="226" t="n">
        <v>382</v>
      </c>
      <c r="J179" s="226" t="n">
        <f aca="false">ROUND(I179*H179,2)</f>
        <v>764</v>
      </c>
      <c r="K179" s="223"/>
      <c r="L179" s="227"/>
      <c r="M179" s="228"/>
      <c r="N179" s="229" t="s">
        <v>36</v>
      </c>
      <c r="O179" s="213" t="n">
        <v>0</v>
      </c>
      <c r="P179" s="213" t="n">
        <f aca="false">O179*H179</f>
        <v>0</v>
      </c>
      <c r="Q179" s="213" t="n">
        <v>0</v>
      </c>
      <c r="R179" s="213" t="n">
        <f aca="false">Q179*H179</f>
        <v>0</v>
      </c>
      <c r="S179" s="213" t="n">
        <v>0</v>
      </c>
      <c r="T179" s="214" t="n">
        <f aca="false">S179*H179</f>
        <v>0</v>
      </c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R179" s="215" t="s">
        <v>159</v>
      </c>
      <c r="AT179" s="215" t="s">
        <v>134</v>
      </c>
      <c r="AU179" s="215" t="s">
        <v>81</v>
      </c>
      <c r="AY179" s="3" t="s">
        <v>122</v>
      </c>
      <c r="BE179" s="216" t="n">
        <f aca="false">IF(N179="základní",J179,0)</f>
        <v>764</v>
      </c>
      <c r="BF179" s="216" t="n">
        <f aca="false">IF(N179="snížená",J179,0)</f>
        <v>0</v>
      </c>
      <c r="BG179" s="216" t="n">
        <f aca="false">IF(N179="zákl. přenesená",J179,0)</f>
        <v>0</v>
      </c>
      <c r="BH179" s="216" t="n">
        <f aca="false">IF(N179="sníž. přenesená",J179,0)</f>
        <v>0</v>
      </c>
      <c r="BI179" s="216" t="n">
        <f aca="false">IF(N179="nulová",J179,0)</f>
        <v>0</v>
      </c>
      <c r="BJ179" s="3" t="s">
        <v>79</v>
      </c>
      <c r="BK179" s="216" t="n">
        <f aca="false">ROUND(I179*H179,2)</f>
        <v>764</v>
      </c>
      <c r="BL179" s="3" t="s">
        <v>143</v>
      </c>
      <c r="BM179" s="215" t="s">
        <v>1037</v>
      </c>
    </row>
    <row r="180" s="26" customFormat="true" ht="12.8" hidden="false" customHeight="false" outlineLevel="0" collapsed="false">
      <c r="A180" s="19"/>
      <c r="B180" s="20"/>
      <c r="C180" s="21"/>
      <c r="D180" s="217" t="s">
        <v>132</v>
      </c>
      <c r="E180" s="21"/>
      <c r="F180" s="218" t="s">
        <v>982</v>
      </c>
      <c r="G180" s="21"/>
      <c r="H180" s="21"/>
      <c r="I180" s="21"/>
      <c r="J180" s="21"/>
      <c r="K180" s="21"/>
      <c r="L180" s="25"/>
      <c r="M180" s="219"/>
      <c r="N180" s="220"/>
      <c r="O180" s="69"/>
      <c r="P180" s="69"/>
      <c r="Q180" s="69"/>
      <c r="R180" s="69"/>
      <c r="S180" s="69"/>
      <c r="T180" s="70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T180" s="3" t="s">
        <v>132</v>
      </c>
      <c r="AU180" s="3" t="s">
        <v>81</v>
      </c>
    </row>
    <row r="181" s="26" customFormat="true" ht="16.5" hidden="false" customHeight="true" outlineLevel="0" collapsed="false">
      <c r="A181" s="19"/>
      <c r="B181" s="20"/>
      <c r="C181" s="205" t="s">
        <v>254</v>
      </c>
      <c r="D181" s="205" t="s">
        <v>125</v>
      </c>
      <c r="E181" s="206" t="s">
        <v>1038</v>
      </c>
      <c r="F181" s="207" t="s">
        <v>1039</v>
      </c>
      <c r="G181" s="208" t="s">
        <v>231</v>
      </c>
      <c r="H181" s="209" t="n">
        <v>2</v>
      </c>
      <c r="I181" s="210" t="n">
        <v>125</v>
      </c>
      <c r="J181" s="210" t="n">
        <f aca="false">ROUND(I181*H181,2)</f>
        <v>250</v>
      </c>
      <c r="K181" s="207"/>
      <c r="L181" s="25"/>
      <c r="M181" s="211"/>
      <c r="N181" s="212" t="s">
        <v>36</v>
      </c>
      <c r="O181" s="213" t="n">
        <v>0.677</v>
      </c>
      <c r="P181" s="213" t="n">
        <f aca="false">O181*H181</f>
        <v>1.354</v>
      </c>
      <c r="Q181" s="213" t="n">
        <v>0</v>
      </c>
      <c r="R181" s="213" t="n">
        <f aca="false">Q181*H181</f>
        <v>0</v>
      </c>
      <c r="S181" s="213" t="n">
        <v>0</v>
      </c>
      <c r="T181" s="214" t="n">
        <f aca="false">S181*H181</f>
        <v>0</v>
      </c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R181" s="215" t="s">
        <v>143</v>
      </c>
      <c r="AT181" s="215" t="s">
        <v>125</v>
      </c>
      <c r="AU181" s="215" t="s">
        <v>81</v>
      </c>
      <c r="AY181" s="3" t="s">
        <v>122</v>
      </c>
      <c r="BE181" s="216" t="n">
        <f aca="false">IF(N181="základní",J181,0)</f>
        <v>250</v>
      </c>
      <c r="BF181" s="216" t="n">
        <f aca="false">IF(N181="snížená",J181,0)</f>
        <v>0</v>
      </c>
      <c r="BG181" s="216" t="n">
        <f aca="false">IF(N181="zákl. přenesená",J181,0)</f>
        <v>0</v>
      </c>
      <c r="BH181" s="216" t="n">
        <f aca="false">IF(N181="sníž. přenesená",J181,0)</f>
        <v>0</v>
      </c>
      <c r="BI181" s="216" t="n">
        <f aca="false">IF(N181="nulová",J181,0)</f>
        <v>0</v>
      </c>
      <c r="BJ181" s="3" t="s">
        <v>79</v>
      </c>
      <c r="BK181" s="216" t="n">
        <f aca="false">ROUND(I181*H181,2)</f>
        <v>250</v>
      </c>
      <c r="BL181" s="3" t="s">
        <v>143</v>
      </c>
      <c r="BM181" s="215" t="s">
        <v>1040</v>
      </c>
    </row>
    <row r="182" s="26" customFormat="true" ht="12.8" hidden="false" customHeight="false" outlineLevel="0" collapsed="false">
      <c r="A182" s="19"/>
      <c r="B182" s="20"/>
      <c r="C182" s="21"/>
      <c r="D182" s="217" t="s">
        <v>132</v>
      </c>
      <c r="E182" s="21"/>
      <c r="F182" s="218" t="s">
        <v>1041</v>
      </c>
      <c r="G182" s="21"/>
      <c r="H182" s="21"/>
      <c r="I182" s="21"/>
      <c r="J182" s="21"/>
      <c r="K182" s="21"/>
      <c r="L182" s="25"/>
      <c r="M182" s="219"/>
      <c r="N182" s="220"/>
      <c r="O182" s="69"/>
      <c r="P182" s="69"/>
      <c r="Q182" s="69"/>
      <c r="R182" s="69"/>
      <c r="S182" s="69"/>
      <c r="T182" s="70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T182" s="3" t="s">
        <v>132</v>
      </c>
      <c r="AU182" s="3" t="s">
        <v>81</v>
      </c>
    </row>
    <row r="183" s="26" customFormat="true" ht="16.5" hidden="false" customHeight="true" outlineLevel="0" collapsed="false">
      <c r="A183" s="19"/>
      <c r="B183" s="20"/>
      <c r="C183" s="221" t="s">
        <v>259</v>
      </c>
      <c r="D183" s="221" t="s">
        <v>134</v>
      </c>
      <c r="E183" s="222" t="s">
        <v>1042</v>
      </c>
      <c r="F183" s="223" t="s">
        <v>1043</v>
      </c>
      <c r="G183" s="224" t="s">
        <v>231</v>
      </c>
      <c r="H183" s="225" t="n">
        <v>2</v>
      </c>
      <c r="I183" s="226" t="n">
        <v>611</v>
      </c>
      <c r="J183" s="226" t="n">
        <f aca="false">ROUND(I183*H183,2)</f>
        <v>1222</v>
      </c>
      <c r="K183" s="223"/>
      <c r="L183" s="227"/>
      <c r="M183" s="228"/>
      <c r="N183" s="229" t="s">
        <v>36</v>
      </c>
      <c r="O183" s="213" t="n">
        <v>0</v>
      </c>
      <c r="P183" s="213" t="n">
        <f aca="false">O183*H183</f>
        <v>0</v>
      </c>
      <c r="Q183" s="213" t="n">
        <v>0</v>
      </c>
      <c r="R183" s="213" t="n">
        <f aca="false">Q183*H183</f>
        <v>0</v>
      </c>
      <c r="S183" s="213" t="n">
        <v>0</v>
      </c>
      <c r="T183" s="214" t="n">
        <f aca="false">S183*H183</f>
        <v>0</v>
      </c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R183" s="215" t="s">
        <v>159</v>
      </c>
      <c r="AT183" s="215" t="s">
        <v>134</v>
      </c>
      <c r="AU183" s="215" t="s">
        <v>81</v>
      </c>
      <c r="AY183" s="3" t="s">
        <v>122</v>
      </c>
      <c r="BE183" s="216" t="n">
        <f aca="false">IF(N183="základní",J183,0)</f>
        <v>1222</v>
      </c>
      <c r="BF183" s="216" t="n">
        <f aca="false">IF(N183="snížená",J183,0)</f>
        <v>0</v>
      </c>
      <c r="BG183" s="216" t="n">
        <f aca="false">IF(N183="zákl. přenesená",J183,0)</f>
        <v>0</v>
      </c>
      <c r="BH183" s="216" t="n">
        <f aca="false">IF(N183="sníž. přenesená",J183,0)</f>
        <v>0</v>
      </c>
      <c r="BI183" s="216" t="n">
        <f aca="false">IF(N183="nulová",J183,0)</f>
        <v>0</v>
      </c>
      <c r="BJ183" s="3" t="s">
        <v>79</v>
      </c>
      <c r="BK183" s="216" t="n">
        <f aca="false">ROUND(I183*H183,2)</f>
        <v>1222</v>
      </c>
      <c r="BL183" s="3" t="s">
        <v>143</v>
      </c>
      <c r="BM183" s="215" t="s">
        <v>1044</v>
      </c>
    </row>
    <row r="184" s="26" customFormat="true" ht="12.8" hidden="false" customHeight="false" outlineLevel="0" collapsed="false">
      <c r="A184" s="19"/>
      <c r="B184" s="20"/>
      <c r="C184" s="21"/>
      <c r="D184" s="217" t="s">
        <v>132</v>
      </c>
      <c r="E184" s="21"/>
      <c r="F184" s="218" t="s">
        <v>1043</v>
      </c>
      <c r="G184" s="21"/>
      <c r="H184" s="21"/>
      <c r="I184" s="21"/>
      <c r="J184" s="21"/>
      <c r="K184" s="21"/>
      <c r="L184" s="25"/>
      <c r="M184" s="219"/>
      <c r="N184" s="220"/>
      <c r="O184" s="69"/>
      <c r="P184" s="69"/>
      <c r="Q184" s="69"/>
      <c r="R184" s="69"/>
      <c r="S184" s="69"/>
      <c r="T184" s="70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T184" s="3" t="s">
        <v>132</v>
      </c>
      <c r="AU184" s="3" t="s">
        <v>81</v>
      </c>
    </row>
    <row r="185" s="26" customFormat="true" ht="21.75" hidden="false" customHeight="true" outlineLevel="0" collapsed="false">
      <c r="A185" s="19"/>
      <c r="B185" s="20"/>
      <c r="C185" s="205" t="s">
        <v>264</v>
      </c>
      <c r="D185" s="205" t="s">
        <v>125</v>
      </c>
      <c r="E185" s="206" t="s">
        <v>984</v>
      </c>
      <c r="F185" s="207" t="s">
        <v>985</v>
      </c>
      <c r="G185" s="208" t="s">
        <v>128</v>
      </c>
      <c r="H185" s="209" t="n">
        <v>10</v>
      </c>
      <c r="I185" s="210" t="n">
        <v>139</v>
      </c>
      <c r="J185" s="210" t="n">
        <f aca="false">ROUND(I185*H185,2)</f>
        <v>1390</v>
      </c>
      <c r="K185" s="207" t="s">
        <v>129</v>
      </c>
      <c r="L185" s="25"/>
      <c r="M185" s="211"/>
      <c r="N185" s="212" t="s">
        <v>36</v>
      </c>
      <c r="O185" s="213" t="n">
        <v>0.385</v>
      </c>
      <c r="P185" s="213" t="n">
        <f aca="false">O185*H185</f>
        <v>3.85</v>
      </c>
      <c r="Q185" s="213" t="n">
        <v>0</v>
      </c>
      <c r="R185" s="213" t="n">
        <f aca="false">Q185*H185</f>
        <v>0</v>
      </c>
      <c r="S185" s="213" t="n">
        <v>0</v>
      </c>
      <c r="T185" s="214" t="n">
        <f aca="false">S185*H185</f>
        <v>0</v>
      </c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R185" s="215" t="s">
        <v>143</v>
      </c>
      <c r="AT185" s="215" t="s">
        <v>125</v>
      </c>
      <c r="AU185" s="215" t="s">
        <v>81</v>
      </c>
      <c r="AY185" s="3" t="s">
        <v>122</v>
      </c>
      <c r="BE185" s="216" t="n">
        <f aca="false">IF(N185="základní",J185,0)</f>
        <v>1390</v>
      </c>
      <c r="BF185" s="216" t="n">
        <f aca="false">IF(N185="snížená",J185,0)</f>
        <v>0</v>
      </c>
      <c r="BG185" s="216" t="n">
        <f aca="false">IF(N185="zákl. přenesená",J185,0)</f>
        <v>0</v>
      </c>
      <c r="BH185" s="216" t="n">
        <f aca="false">IF(N185="sníž. přenesená",J185,0)</f>
        <v>0</v>
      </c>
      <c r="BI185" s="216" t="n">
        <f aca="false">IF(N185="nulová",J185,0)</f>
        <v>0</v>
      </c>
      <c r="BJ185" s="3" t="s">
        <v>79</v>
      </c>
      <c r="BK185" s="216" t="n">
        <f aca="false">ROUND(I185*H185,2)</f>
        <v>1390</v>
      </c>
      <c r="BL185" s="3" t="s">
        <v>143</v>
      </c>
      <c r="BM185" s="215" t="s">
        <v>1045</v>
      </c>
    </row>
    <row r="186" s="26" customFormat="true" ht="12.8" hidden="false" customHeight="false" outlineLevel="0" collapsed="false">
      <c r="A186" s="19"/>
      <c r="B186" s="20"/>
      <c r="C186" s="21"/>
      <c r="D186" s="217" t="s">
        <v>132</v>
      </c>
      <c r="E186" s="21"/>
      <c r="F186" s="218" t="s">
        <v>987</v>
      </c>
      <c r="G186" s="21"/>
      <c r="H186" s="21"/>
      <c r="I186" s="21"/>
      <c r="J186" s="21"/>
      <c r="K186" s="21"/>
      <c r="L186" s="25"/>
      <c r="M186" s="219"/>
      <c r="N186" s="220"/>
      <c r="O186" s="69"/>
      <c r="P186" s="69"/>
      <c r="Q186" s="69"/>
      <c r="R186" s="69"/>
      <c r="S186" s="69"/>
      <c r="T186" s="70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T186" s="3" t="s">
        <v>132</v>
      </c>
      <c r="AU186" s="3" t="s">
        <v>81</v>
      </c>
    </row>
    <row r="187" s="26" customFormat="true" ht="21.75" hidden="false" customHeight="true" outlineLevel="0" collapsed="false">
      <c r="A187" s="19"/>
      <c r="B187" s="20"/>
      <c r="C187" s="221" t="s">
        <v>269</v>
      </c>
      <c r="D187" s="221" t="s">
        <v>134</v>
      </c>
      <c r="E187" s="222" t="s">
        <v>1046</v>
      </c>
      <c r="F187" s="223" t="s">
        <v>989</v>
      </c>
      <c r="G187" s="224" t="s">
        <v>128</v>
      </c>
      <c r="H187" s="225" t="n">
        <v>10</v>
      </c>
      <c r="I187" s="226" t="n">
        <v>168</v>
      </c>
      <c r="J187" s="226" t="n">
        <f aca="false">ROUND(I187*H187,2)</f>
        <v>1680</v>
      </c>
      <c r="K187" s="223"/>
      <c r="L187" s="227"/>
      <c r="M187" s="228"/>
      <c r="N187" s="229" t="s">
        <v>36</v>
      </c>
      <c r="O187" s="213" t="n">
        <v>0</v>
      </c>
      <c r="P187" s="213" t="n">
        <f aca="false">O187*H187</f>
        <v>0</v>
      </c>
      <c r="Q187" s="213" t="n">
        <v>0</v>
      </c>
      <c r="R187" s="213" t="n">
        <f aca="false">Q187*H187</f>
        <v>0</v>
      </c>
      <c r="S187" s="213" t="n">
        <v>0</v>
      </c>
      <c r="T187" s="214" t="n">
        <f aca="false">S187*H187</f>
        <v>0</v>
      </c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R187" s="215" t="s">
        <v>159</v>
      </c>
      <c r="AT187" s="215" t="s">
        <v>134</v>
      </c>
      <c r="AU187" s="215" t="s">
        <v>81</v>
      </c>
      <c r="AY187" s="3" t="s">
        <v>122</v>
      </c>
      <c r="BE187" s="216" t="n">
        <f aca="false">IF(N187="základní",J187,0)</f>
        <v>1680</v>
      </c>
      <c r="BF187" s="216" t="n">
        <f aca="false">IF(N187="snížená",J187,0)</f>
        <v>0</v>
      </c>
      <c r="BG187" s="216" t="n">
        <f aca="false">IF(N187="zákl. přenesená",J187,0)</f>
        <v>0</v>
      </c>
      <c r="BH187" s="216" t="n">
        <f aca="false">IF(N187="sníž. přenesená",J187,0)</f>
        <v>0</v>
      </c>
      <c r="BI187" s="216" t="n">
        <f aca="false">IF(N187="nulová",J187,0)</f>
        <v>0</v>
      </c>
      <c r="BJ187" s="3" t="s">
        <v>79</v>
      </c>
      <c r="BK187" s="216" t="n">
        <f aca="false">ROUND(I187*H187,2)</f>
        <v>1680</v>
      </c>
      <c r="BL187" s="3" t="s">
        <v>143</v>
      </c>
      <c r="BM187" s="215" t="s">
        <v>1047</v>
      </c>
    </row>
    <row r="188" s="26" customFormat="true" ht="12.8" hidden="false" customHeight="false" outlineLevel="0" collapsed="false">
      <c r="A188" s="19"/>
      <c r="B188" s="20"/>
      <c r="C188" s="21"/>
      <c r="D188" s="217" t="s">
        <v>132</v>
      </c>
      <c r="E188" s="21"/>
      <c r="F188" s="218" t="s">
        <v>989</v>
      </c>
      <c r="G188" s="21"/>
      <c r="H188" s="21"/>
      <c r="I188" s="21"/>
      <c r="J188" s="21"/>
      <c r="K188" s="21"/>
      <c r="L188" s="25"/>
      <c r="M188" s="219"/>
      <c r="N188" s="220"/>
      <c r="O188" s="69"/>
      <c r="P188" s="69"/>
      <c r="Q188" s="69"/>
      <c r="R188" s="69"/>
      <c r="S188" s="69"/>
      <c r="T188" s="70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T188" s="3" t="s">
        <v>132</v>
      </c>
      <c r="AU188" s="3" t="s">
        <v>81</v>
      </c>
    </row>
    <row r="189" s="26" customFormat="true" ht="21.75" hidden="false" customHeight="true" outlineLevel="0" collapsed="false">
      <c r="A189" s="19"/>
      <c r="B189" s="20"/>
      <c r="C189" s="205" t="s">
        <v>274</v>
      </c>
      <c r="D189" s="205" t="s">
        <v>125</v>
      </c>
      <c r="E189" s="206" t="s">
        <v>991</v>
      </c>
      <c r="F189" s="207" t="s">
        <v>992</v>
      </c>
      <c r="G189" s="208" t="s">
        <v>993</v>
      </c>
      <c r="H189" s="209" t="n">
        <v>11</v>
      </c>
      <c r="I189" s="210" t="n">
        <v>131</v>
      </c>
      <c r="J189" s="210" t="n">
        <f aca="false">ROUND(I189*H189,2)</f>
        <v>1441</v>
      </c>
      <c r="K189" s="207" t="s">
        <v>129</v>
      </c>
      <c r="L189" s="25"/>
      <c r="M189" s="211"/>
      <c r="N189" s="212" t="s">
        <v>36</v>
      </c>
      <c r="O189" s="213" t="n">
        <v>0.277</v>
      </c>
      <c r="P189" s="213" t="n">
        <f aca="false">O189*H189</f>
        <v>3.047</v>
      </c>
      <c r="Q189" s="213" t="n">
        <v>8E-005</v>
      </c>
      <c r="R189" s="213" t="n">
        <f aca="false">Q189*H189</f>
        <v>0.00088</v>
      </c>
      <c r="S189" s="213" t="n">
        <v>0</v>
      </c>
      <c r="T189" s="214" t="n">
        <f aca="false">S189*H189</f>
        <v>0</v>
      </c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R189" s="215" t="s">
        <v>143</v>
      </c>
      <c r="AT189" s="215" t="s">
        <v>125</v>
      </c>
      <c r="AU189" s="215" t="s">
        <v>81</v>
      </c>
      <c r="AY189" s="3" t="s">
        <v>122</v>
      </c>
      <c r="BE189" s="216" t="n">
        <f aca="false">IF(N189="základní",J189,0)</f>
        <v>1441</v>
      </c>
      <c r="BF189" s="216" t="n">
        <f aca="false">IF(N189="snížená",J189,0)</f>
        <v>0</v>
      </c>
      <c r="BG189" s="216" t="n">
        <f aca="false">IF(N189="zákl. přenesená",J189,0)</f>
        <v>0</v>
      </c>
      <c r="BH189" s="216" t="n">
        <f aca="false">IF(N189="sníž. přenesená",J189,0)</f>
        <v>0</v>
      </c>
      <c r="BI189" s="216" t="n">
        <f aca="false">IF(N189="nulová",J189,0)</f>
        <v>0</v>
      </c>
      <c r="BJ189" s="3" t="s">
        <v>79</v>
      </c>
      <c r="BK189" s="216" t="n">
        <f aca="false">ROUND(I189*H189,2)</f>
        <v>1441</v>
      </c>
      <c r="BL189" s="3" t="s">
        <v>143</v>
      </c>
      <c r="BM189" s="215" t="s">
        <v>1048</v>
      </c>
    </row>
    <row r="190" s="26" customFormat="true" ht="12.8" hidden="false" customHeight="false" outlineLevel="0" collapsed="false">
      <c r="A190" s="19"/>
      <c r="B190" s="20"/>
      <c r="C190" s="21"/>
      <c r="D190" s="217" t="s">
        <v>132</v>
      </c>
      <c r="E190" s="21"/>
      <c r="F190" s="218" t="s">
        <v>995</v>
      </c>
      <c r="G190" s="21"/>
      <c r="H190" s="21"/>
      <c r="I190" s="21"/>
      <c r="J190" s="21"/>
      <c r="K190" s="21"/>
      <c r="L190" s="25"/>
      <c r="M190" s="219"/>
      <c r="N190" s="220"/>
      <c r="O190" s="69"/>
      <c r="P190" s="69"/>
      <c r="Q190" s="69"/>
      <c r="R190" s="69"/>
      <c r="S190" s="69"/>
      <c r="T190" s="70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T190" s="3" t="s">
        <v>132</v>
      </c>
      <c r="AU190" s="3" t="s">
        <v>81</v>
      </c>
    </row>
    <row r="191" s="26" customFormat="true" ht="21.75" hidden="false" customHeight="true" outlineLevel="0" collapsed="false">
      <c r="A191" s="19"/>
      <c r="B191" s="20"/>
      <c r="C191" s="221" t="s">
        <v>279</v>
      </c>
      <c r="D191" s="221" t="s">
        <v>134</v>
      </c>
      <c r="E191" s="222" t="s">
        <v>1049</v>
      </c>
      <c r="F191" s="223" t="s">
        <v>997</v>
      </c>
      <c r="G191" s="224" t="s">
        <v>993</v>
      </c>
      <c r="H191" s="225" t="n">
        <v>2.5</v>
      </c>
      <c r="I191" s="226" t="n">
        <v>384</v>
      </c>
      <c r="J191" s="226" t="n">
        <f aca="false">ROUND(I191*H191,2)</f>
        <v>960</v>
      </c>
      <c r="K191" s="223"/>
      <c r="L191" s="227"/>
      <c r="M191" s="228"/>
      <c r="N191" s="229" t="s">
        <v>36</v>
      </c>
      <c r="O191" s="213" t="n">
        <v>0</v>
      </c>
      <c r="P191" s="213" t="n">
        <f aca="false">O191*H191</f>
        <v>0</v>
      </c>
      <c r="Q191" s="213" t="n">
        <v>0</v>
      </c>
      <c r="R191" s="213" t="n">
        <f aca="false">Q191*H191</f>
        <v>0</v>
      </c>
      <c r="S191" s="213" t="n">
        <v>0</v>
      </c>
      <c r="T191" s="214" t="n">
        <f aca="false">S191*H191</f>
        <v>0</v>
      </c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R191" s="215" t="s">
        <v>159</v>
      </c>
      <c r="AT191" s="215" t="s">
        <v>134</v>
      </c>
      <c r="AU191" s="215" t="s">
        <v>81</v>
      </c>
      <c r="AY191" s="3" t="s">
        <v>122</v>
      </c>
      <c r="BE191" s="216" t="n">
        <f aca="false">IF(N191="základní",J191,0)</f>
        <v>960</v>
      </c>
      <c r="BF191" s="216" t="n">
        <f aca="false">IF(N191="snížená",J191,0)</f>
        <v>0</v>
      </c>
      <c r="BG191" s="216" t="n">
        <f aca="false">IF(N191="zákl. přenesená",J191,0)</f>
        <v>0</v>
      </c>
      <c r="BH191" s="216" t="n">
        <f aca="false">IF(N191="sníž. přenesená",J191,0)</f>
        <v>0</v>
      </c>
      <c r="BI191" s="216" t="n">
        <f aca="false">IF(N191="nulová",J191,0)</f>
        <v>0</v>
      </c>
      <c r="BJ191" s="3" t="s">
        <v>79</v>
      </c>
      <c r="BK191" s="216" t="n">
        <f aca="false">ROUND(I191*H191,2)</f>
        <v>960</v>
      </c>
      <c r="BL191" s="3" t="s">
        <v>143</v>
      </c>
      <c r="BM191" s="215" t="s">
        <v>1050</v>
      </c>
    </row>
    <row r="192" s="26" customFormat="true" ht="12.8" hidden="false" customHeight="false" outlineLevel="0" collapsed="false">
      <c r="A192" s="19"/>
      <c r="B192" s="20"/>
      <c r="C192" s="21"/>
      <c r="D192" s="217" t="s">
        <v>132</v>
      </c>
      <c r="E192" s="21"/>
      <c r="F192" s="218" t="s">
        <v>997</v>
      </c>
      <c r="G192" s="21"/>
      <c r="H192" s="21"/>
      <c r="I192" s="21"/>
      <c r="J192" s="21"/>
      <c r="K192" s="21"/>
      <c r="L192" s="25"/>
      <c r="M192" s="219"/>
      <c r="N192" s="220"/>
      <c r="O192" s="69"/>
      <c r="P192" s="69"/>
      <c r="Q192" s="69"/>
      <c r="R192" s="69"/>
      <c r="S192" s="69"/>
      <c r="T192" s="70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T192" s="3" t="s">
        <v>132</v>
      </c>
      <c r="AU192" s="3" t="s">
        <v>81</v>
      </c>
    </row>
    <row r="193" s="26" customFormat="true" ht="33" hidden="false" customHeight="true" outlineLevel="0" collapsed="false">
      <c r="A193" s="19"/>
      <c r="B193" s="20"/>
      <c r="C193" s="221" t="s">
        <v>137</v>
      </c>
      <c r="D193" s="221" t="s">
        <v>134</v>
      </c>
      <c r="E193" s="222" t="s">
        <v>1051</v>
      </c>
      <c r="F193" s="223" t="s">
        <v>1000</v>
      </c>
      <c r="G193" s="224" t="s">
        <v>993</v>
      </c>
      <c r="H193" s="225" t="n">
        <v>8.5</v>
      </c>
      <c r="I193" s="226" t="n">
        <v>265</v>
      </c>
      <c r="J193" s="226" t="n">
        <f aca="false">ROUND(I193*H193,2)</f>
        <v>2252.5</v>
      </c>
      <c r="K193" s="223"/>
      <c r="L193" s="227"/>
      <c r="M193" s="228"/>
      <c r="N193" s="229" t="s">
        <v>36</v>
      </c>
      <c r="O193" s="213" t="n">
        <v>0</v>
      </c>
      <c r="P193" s="213" t="n">
        <f aca="false">O193*H193</f>
        <v>0</v>
      </c>
      <c r="Q193" s="213" t="n">
        <v>0</v>
      </c>
      <c r="R193" s="213" t="n">
        <f aca="false">Q193*H193</f>
        <v>0</v>
      </c>
      <c r="S193" s="213" t="n">
        <v>0</v>
      </c>
      <c r="T193" s="214" t="n">
        <f aca="false">S193*H193</f>
        <v>0</v>
      </c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R193" s="215" t="s">
        <v>159</v>
      </c>
      <c r="AT193" s="215" t="s">
        <v>134</v>
      </c>
      <c r="AU193" s="215" t="s">
        <v>81</v>
      </c>
      <c r="AY193" s="3" t="s">
        <v>122</v>
      </c>
      <c r="BE193" s="216" t="n">
        <f aca="false">IF(N193="základní",J193,0)</f>
        <v>2252.5</v>
      </c>
      <c r="BF193" s="216" t="n">
        <f aca="false">IF(N193="snížená",J193,0)</f>
        <v>0</v>
      </c>
      <c r="BG193" s="216" t="n">
        <f aca="false">IF(N193="zákl. přenesená",J193,0)</f>
        <v>0</v>
      </c>
      <c r="BH193" s="216" t="n">
        <f aca="false">IF(N193="sníž. přenesená",J193,0)</f>
        <v>0</v>
      </c>
      <c r="BI193" s="216" t="n">
        <f aca="false">IF(N193="nulová",J193,0)</f>
        <v>0</v>
      </c>
      <c r="BJ193" s="3" t="s">
        <v>79</v>
      </c>
      <c r="BK193" s="216" t="n">
        <f aca="false">ROUND(I193*H193,2)</f>
        <v>2252.5</v>
      </c>
      <c r="BL193" s="3" t="s">
        <v>143</v>
      </c>
      <c r="BM193" s="215" t="s">
        <v>1052</v>
      </c>
    </row>
    <row r="194" s="26" customFormat="true" ht="12.8" hidden="false" customHeight="false" outlineLevel="0" collapsed="false">
      <c r="A194" s="19"/>
      <c r="B194" s="20"/>
      <c r="C194" s="21"/>
      <c r="D194" s="217" t="s">
        <v>132</v>
      </c>
      <c r="E194" s="21"/>
      <c r="F194" s="218" t="s">
        <v>1000</v>
      </c>
      <c r="G194" s="21"/>
      <c r="H194" s="21"/>
      <c r="I194" s="21"/>
      <c r="J194" s="21"/>
      <c r="K194" s="21"/>
      <c r="L194" s="25"/>
      <c r="M194" s="219"/>
      <c r="N194" s="220"/>
      <c r="O194" s="69"/>
      <c r="P194" s="69"/>
      <c r="Q194" s="69"/>
      <c r="R194" s="69"/>
      <c r="S194" s="69"/>
      <c r="T194" s="70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T194" s="3" t="s">
        <v>132</v>
      </c>
      <c r="AU194" s="3" t="s">
        <v>81</v>
      </c>
    </row>
    <row r="195" s="26" customFormat="true" ht="21.75" hidden="false" customHeight="true" outlineLevel="0" collapsed="false">
      <c r="A195" s="19"/>
      <c r="B195" s="20"/>
      <c r="C195" s="205" t="s">
        <v>290</v>
      </c>
      <c r="D195" s="205" t="s">
        <v>125</v>
      </c>
      <c r="E195" s="206" t="s">
        <v>1002</v>
      </c>
      <c r="F195" s="207" t="s">
        <v>1003</v>
      </c>
      <c r="G195" s="208" t="s">
        <v>128</v>
      </c>
      <c r="H195" s="209" t="n">
        <v>47</v>
      </c>
      <c r="I195" s="210" t="n">
        <v>127</v>
      </c>
      <c r="J195" s="210" t="n">
        <f aca="false">ROUND(I195*H195,2)</f>
        <v>5969</v>
      </c>
      <c r="K195" s="207" t="s">
        <v>129</v>
      </c>
      <c r="L195" s="25"/>
      <c r="M195" s="211"/>
      <c r="N195" s="212" t="s">
        <v>36</v>
      </c>
      <c r="O195" s="213" t="n">
        <v>0.351</v>
      </c>
      <c r="P195" s="213" t="n">
        <f aca="false">O195*H195</f>
        <v>16.497</v>
      </c>
      <c r="Q195" s="213" t="n">
        <v>0</v>
      </c>
      <c r="R195" s="213" t="n">
        <f aca="false">Q195*H195</f>
        <v>0</v>
      </c>
      <c r="S195" s="213" t="n">
        <v>0</v>
      </c>
      <c r="T195" s="214" t="n">
        <f aca="false">S195*H195</f>
        <v>0</v>
      </c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R195" s="215" t="s">
        <v>143</v>
      </c>
      <c r="AT195" s="215" t="s">
        <v>125</v>
      </c>
      <c r="AU195" s="215" t="s">
        <v>81</v>
      </c>
      <c r="AY195" s="3" t="s">
        <v>122</v>
      </c>
      <c r="BE195" s="216" t="n">
        <f aca="false">IF(N195="základní",J195,0)</f>
        <v>5969</v>
      </c>
      <c r="BF195" s="216" t="n">
        <f aca="false">IF(N195="snížená",J195,0)</f>
        <v>0</v>
      </c>
      <c r="BG195" s="216" t="n">
        <f aca="false">IF(N195="zákl. přenesená",J195,0)</f>
        <v>0</v>
      </c>
      <c r="BH195" s="216" t="n">
        <f aca="false">IF(N195="sníž. přenesená",J195,0)</f>
        <v>0</v>
      </c>
      <c r="BI195" s="216" t="n">
        <f aca="false">IF(N195="nulová",J195,0)</f>
        <v>0</v>
      </c>
      <c r="BJ195" s="3" t="s">
        <v>79</v>
      </c>
      <c r="BK195" s="216" t="n">
        <f aca="false">ROUND(I195*H195,2)</f>
        <v>5969</v>
      </c>
      <c r="BL195" s="3" t="s">
        <v>143</v>
      </c>
      <c r="BM195" s="215" t="s">
        <v>1053</v>
      </c>
    </row>
    <row r="196" s="26" customFormat="true" ht="12.8" hidden="false" customHeight="false" outlineLevel="0" collapsed="false">
      <c r="A196" s="19"/>
      <c r="B196" s="20"/>
      <c r="C196" s="21"/>
      <c r="D196" s="217" t="s">
        <v>132</v>
      </c>
      <c r="E196" s="21"/>
      <c r="F196" s="218" t="s">
        <v>1005</v>
      </c>
      <c r="G196" s="21"/>
      <c r="H196" s="21"/>
      <c r="I196" s="21"/>
      <c r="J196" s="21"/>
      <c r="K196" s="21"/>
      <c r="L196" s="25"/>
      <c r="M196" s="219"/>
      <c r="N196" s="220"/>
      <c r="O196" s="69"/>
      <c r="P196" s="69"/>
      <c r="Q196" s="69"/>
      <c r="R196" s="69"/>
      <c r="S196" s="69"/>
      <c r="T196" s="70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T196" s="3" t="s">
        <v>132</v>
      </c>
      <c r="AU196" s="3" t="s">
        <v>81</v>
      </c>
    </row>
    <row r="197" s="26" customFormat="true" ht="21.75" hidden="false" customHeight="true" outlineLevel="0" collapsed="false">
      <c r="A197" s="19"/>
      <c r="B197" s="20"/>
      <c r="C197" s="221" t="s">
        <v>295</v>
      </c>
      <c r="D197" s="221" t="s">
        <v>134</v>
      </c>
      <c r="E197" s="222" t="s">
        <v>1054</v>
      </c>
      <c r="F197" s="223" t="s">
        <v>1055</v>
      </c>
      <c r="G197" s="224" t="s">
        <v>128</v>
      </c>
      <c r="H197" s="225" t="n">
        <v>4</v>
      </c>
      <c r="I197" s="226" t="n">
        <v>490</v>
      </c>
      <c r="J197" s="226" t="n">
        <f aca="false">ROUND(I197*H197,2)</f>
        <v>1960</v>
      </c>
      <c r="K197" s="223"/>
      <c r="L197" s="227"/>
      <c r="M197" s="228"/>
      <c r="N197" s="229" t="s">
        <v>36</v>
      </c>
      <c r="O197" s="213" t="n">
        <v>0</v>
      </c>
      <c r="P197" s="213" t="n">
        <f aca="false">O197*H197</f>
        <v>0</v>
      </c>
      <c r="Q197" s="213" t="n">
        <v>0</v>
      </c>
      <c r="R197" s="213" t="n">
        <f aca="false">Q197*H197</f>
        <v>0</v>
      </c>
      <c r="S197" s="213" t="n">
        <v>0</v>
      </c>
      <c r="T197" s="214" t="n">
        <f aca="false">S197*H197</f>
        <v>0</v>
      </c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R197" s="215" t="s">
        <v>159</v>
      </c>
      <c r="AT197" s="215" t="s">
        <v>134</v>
      </c>
      <c r="AU197" s="215" t="s">
        <v>81</v>
      </c>
      <c r="AY197" s="3" t="s">
        <v>122</v>
      </c>
      <c r="BE197" s="216" t="n">
        <f aca="false">IF(N197="základní",J197,0)</f>
        <v>1960</v>
      </c>
      <c r="BF197" s="216" t="n">
        <f aca="false">IF(N197="snížená",J197,0)</f>
        <v>0</v>
      </c>
      <c r="BG197" s="216" t="n">
        <f aca="false">IF(N197="zákl. přenesená",J197,0)</f>
        <v>0</v>
      </c>
      <c r="BH197" s="216" t="n">
        <f aca="false">IF(N197="sníž. přenesená",J197,0)</f>
        <v>0</v>
      </c>
      <c r="BI197" s="216" t="n">
        <f aca="false">IF(N197="nulová",J197,0)</f>
        <v>0</v>
      </c>
      <c r="BJ197" s="3" t="s">
        <v>79</v>
      </c>
      <c r="BK197" s="216" t="n">
        <f aca="false">ROUND(I197*H197,2)</f>
        <v>1960</v>
      </c>
      <c r="BL197" s="3" t="s">
        <v>143</v>
      </c>
      <c r="BM197" s="215" t="s">
        <v>1056</v>
      </c>
    </row>
    <row r="198" s="26" customFormat="true" ht="12.8" hidden="false" customHeight="false" outlineLevel="0" collapsed="false">
      <c r="A198" s="19"/>
      <c r="B198" s="20"/>
      <c r="C198" s="21"/>
      <c r="D198" s="217" t="s">
        <v>132</v>
      </c>
      <c r="E198" s="21"/>
      <c r="F198" s="218" t="s">
        <v>1055</v>
      </c>
      <c r="G198" s="21"/>
      <c r="H198" s="21"/>
      <c r="I198" s="21"/>
      <c r="J198" s="21"/>
      <c r="K198" s="21"/>
      <c r="L198" s="25"/>
      <c r="M198" s="219"/>
      <c r="N198" s="220"/>
      <c r="O198" s="69"/>
      <c r="P198" s="69"/>
      <c r="Q198" s="69"/>
      <c r="R198" s="69"/>
      <c r="S198" s="69"/>
      <c r="T198" s="70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T198" s="3" t="s">
        <v>132</v>
      </c>
      <c r="AU198" s="3" t="s">
        <v>81</v>
      </c>
    </row>
    <row r="199" s="26" customFormat="true" ht="21.75" hidden="false" customHeight="true" outlineLevel="0" collapsed="false">
      <c r="A199" s="19"/>
      <c r="B199" s="20"/>
      <c r="C199" s="221" t="s">
        <v>300</v>
      </c>
      <c r="D199" s="221" t="s">
        <v>134</v>
      </c>
      <c r="E199" s="222" t="s">
        <v>1057</v>
      </c>
      <c r="F199" s="223" t="s">
        <v>1010</v>
      </c>
      <c r="G199" s="224" t="s">
        <v>128</v>
      </c>
      <c r="H199" s="225" t="n">
        <v>35</v>
      </c>
      <c r="I199" s="226" t="n">
        <v>240</v>
      </c>
      <c r="J199" s="226" t="n">
        <f aca="false">ROUND(I199*H199,2)</f>
        <v>8400</v>
      </c>
      <c r="K199" s="223"/>
      <c r="L199" s="227"/>
      <c r="M199" s="228"/>
      <c r="N199" s="229" t="s">
        <v>36</v>
      </c>
      <c r="O199" s="213" t="n">
        <v>0</v>
      </c>
      <c r="P199" s="213" t="n">
        <f aca="false">O199*H199</f>
        <v>0</v>
      </c>
      <c r="Q199" s="213" t="n">
        <v>0</v>
      </c>
      <c r="R199" s="213" t="n">
        <f aca="false">Q199*H199</f>
        <v>0</v>
      </c>
      <c r="S199" s="213" t="n">
        <v>0</v>
      </c>
      <c r="T199" s="214" t="n">
        <f aca="false">S199*H199</f>
        <v>0</v>
      </c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R199" s="215" t="s">
        <v>159</v>
      </c>
      <c r="AT199" s="215" t="s">
        <v>134</v>
      </c>
      <c r="AU199" s="215" t="s">
        <v>81</v>
      </c>
      <c r="AY199" s="3" t="s">
        <v>122</v>
      </c>
      <c r="BE199" s="216" t="n">
        <f aca="false">IF(N199="základní",J199,0)</f>
        <v>8400</v>
      </c>
      <c r="BF199" s="216" t="n">
        <f aca="false">IF(N199="snížená",J199,0)</f>
        <v>0</v>
      </c>
      <c r="BG199" s="216" t="n">
        <f aca="false">IF(N199="zákl. přenesená",J199,0)</f>
        <v>0</v>
      </c>
      <c r="BH199" s="216" t="n">
        <f aca="false">IF(N199="sníž. přenesená",J199,0)</f>
        <v>0</v>
      </c>
      <c r="BI199" s="216" t="n">
        <f aca="false">IF(N199="nulová",J199,0)</f>
        <v>0</v>
      </c>
      <c r="BJ199" s="3" t="s">
        <v>79</v>
      </c>
      <c r="BK199" s="216" t="n">
        <f aca="false">ROUND(I199*H199,2)</f>
        <v>8400</v>
      </c>
      <c r="BL199" s="3" t="s">
        <v>143</v>
      </c>
      <c r="BM199" s="215" t="s">
        <v>1058</v>
      </c>
    </row>
    <row r="200" s="26" customFormat="true" ht="12.8" hidden="false" customHeight="false" outlineLevel="0" collapsed="false">
      <c r="A200" s="19"/>
      <c r="B200" s="20"/>
      <c r="C200" s="21"/>
      <c r="D200" s="217" t="s">
        <v>132</v>
      </c>
      <c r="E200" s="21"/>
      <c r="F200" s="218" t="s">
        <v>1010</v>
      </c>
      <c r="G200" s="21"/>
      <c r="H200" s="21"/>
      <c r="I200" s="21"/>
      <c r="J200" s="21"/>
      <c r="K200" s="21"/>
      <c r="L200" s="25"/>
      <c r="M200" s="219"/>
      <c r="N200" s="220"/>
      <c r="O200" s="69"/>
      <c r="P200" s="69"/>
      <c r="Q200" s="69"/>
      <c r="R200" s="69"/>
      <c r="S200" s="69"/>
      <c r="T200" s="70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T200" s="3" t="s">
        <v>132</v>
      </c>
      <c r="AU200" s="3" t="s">
        <v>81</v>
      </c>
    </row>
    <row r="201" s="26" customFormat="true" ht="21.75" hidden="false" customHeight="true" outlineLevel="0" collapsed="false">
      <c r="A201" s="19"/>
      <c r="B201" s="20"/>
      <c r="C201" s="221" t="s">
        <v>305</v>
      </c>
      <c r="D201" s="221" t="s">
        <v>134</v>
      </c>
      <c r="E201" s="222" t="s">
        <v>1059</v>
      </c>
      <c r="F201" s="223" t="s">
        <v>1060</v>
      </c>
      <c r="G201" s="224" t="s">
        <v>128</v>
      </c>
      <c r="H201" s="225" t="n">
        <v>8</v>
      </c>
      <c r="I201" s="226" t="n">
        <v>225</v>
      </c>
      <c r="J201" s="226" t="n">
        <f aca="false">ROUND(I201*H201,2)</f>
        <v>1800</v>
      </c>
      <c r="K201" s="223"/>
      <c r="L201" s="227"/>
      <c r="M201" s="228"/>
      <c r="N201" s="229" t="s">
        <v>36</v>
      </c>
      <c r="O201" s="213" t="n">
        <v>0</v>
      </c>
      <c r="P201" s="213" t="n">
        <f aca="false">O201*H201</f>
        <v>0</v>
      </c>
      <c r="Q201" s="213" t="n">
        <v>0</v>
      </c>
      <c r="R201" s="213" t="n">
        <f aca="false">Q201*H201</f>
        <v>0</v>
      </c>
      <c r="S201" s="213" t="n">
        <v>0</v>
      </c>
      <c r="T201" s="214" t="n">
        <f aca="false">S201*H201</f>
        <v>0</v>
      </c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R201" s="215" t="s">
        <v>159</v>
      </c>
      <c r="AT201" s="215" t="s">
        <v>134</v>
      </c>
      <c r="AU201" s="215" t="s">
        <v>81</v>
      </c>
      <c r="AY201" s="3" t="s">
        <v>122</v>
      </c>
      <c r="BE201" s="216" t="n">
        <f aca="false">IF(N201="základní",J201,0)</f>
        <v>1800</v>
      </c>
      <c r="BF201" s="216" t="n">
        <f aca="false">IF(N201="snížená",J201,0)</f>
        <v>0</v>
      </c>
      <c r="BG201" s="216" t="n">
        <f aca="false">IF(N201="zákl. přenesená",J201,0)</f>
        <v>0</v>
      </c>
      <c r="BH201" s="216" t="n">
        <f aca="false">IF(N201="sníž. přenesená",J201,0)</f>
        <v>0</v>
      </c>
      <c r="BI201" s="216" t="n">
        <f aca="false">IF(N201="nulová",J201,0)</f>
        <v>0</v>
      </c>
      <c r="BJ201" s="3" t="s">
        <v>79</v>
      </c>
      <c r="BK201" s="216" t="n">
        <f aca="false">ROUND(I201*H201,2)</f>
        <v>1800</v>
      </c>
      <c r="BL201" s="3" t="s">
        <v>143</v>
      </c>
      <c r="BM201" s="215" t="s">
        <v>1061</v>
      </c>
    </row>
    <row r="202" s="26" customFormat="true" ht="12.8" hidden="false" customHeight="false" outlineLevel="0" collapsed="false">
      <c r="A202" s="19"/>
      <c r="B202" s="20"/>
      <c r="C202" s="21"/>
      <c r="D202" s="217" t="s">
        <v>132</v>
      </c>
      <c r="E202" s="21"/>
      <c r="F202" s="218" t="s">
        <v>1060</v>
      </c>
      <c r="G202" s="21"/>
      <c r="H202" s="21"/>
      <c r="I202" s="21"/>
      <c r="J202" s="21"/>
      <c r="K202" s="21"/>
      <c r="L202" s="25"/>
      <c r="M202" s="219"/>
      <c r="N202" s="220"/>
      <c r="O202" s="69"/>
      <c r="P202" s="69"/>
      <c r="Q202" s="69"/>
      <c r="R202" s="69"/>
      <c r="S202" s="69"/>
      <c r="T202" s="70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T202" s="3" t="s">
        <v>132</v>
      </c>
      <c r="AU202" s="3" t="s">
        <v>81</v>
      </c>
    </row>
    <row r="203" s="189" customFormat="true" ht="22.8" hidden="false" customHeight="true" outlineLevel="0" collapsed="false">
      <c r="B203" s="190"/>
      <c r="C203" s="191"/>
      <c r="D203" s="192" t="s">
        <v>70</v>
      </c>
      <c r="E203" s="203" t="s">
        <v>1062</v>
      </c>
      <c r="F203" s="203" t="s">
        <v>1063</v>
      </c>
      <c r="G203" s="191"/>
      <c r="H203" s="191"/>
      <c r="I203" s="191"/>
      <c r="J203" s="204" t="n">
        <f aca="false">BK203</f>
        <v>108979</v>
      </c>
      <c r="K203" s="191"/>
      <c r="L203" s="195"/>
      <c r="M203" s="196"/>
      <c r="N203" s="197"/>
      <c r="O203" s="197"/>
      <c r="P203" s="198" t="n">
        <f aca="false">SUM(P204:P225)</f>
        <v>93.519</v>
      </c>
      <c r="Q203" s="197"/>
      <c r="R203" s="198" t="n">
        <f aca="false">SUM(R204:R225)</f>
        <v>0.00192</v>
      </c>
      <c r="S203" s="197"/>
      <c r="T203" s="199" t="n">
        <f aca="false">SUM(T204:T225)</f>
        <v>0</v>
      </c>
      <c r="AR203" s="200" t="s">
        <v>79</v>
      </c>
      <c r="AT203" s="201" t="s">
        <v>70</v>
      </c>
      <c r="AU203" s="201" t="s">
        <v>79</v>
      </c>
      <c r="AY203" s="200" t="s">
        <v>122</v>
      </c>
      <c r="BK203" s="202" t="n">
        <f aca="false">SUM(BK204:BK225)</f>
        <v>108979</v>
      </c>
    </row>
    <row r="204" s="26" customFormat="true" ht="21.75" hidden="false" customHeight="true" outlineLevel="0" collapsed="false">
      <c r="A204" s="19"/>
      <c r="B204" s="20"/>
      <c r="C204" s="205" t="s">
        <v>310</v>
      </c>
      <c r="D204" s="205" t="s">
        <v>125</v>
      </c>
      <c r="E204" s="206" t="s">
        <v>1064</v>
      </c>
      <c r="F204" s="207" t="s">
        <v>1065</v>
      </c>
      <c r="G204" s="208" t="s">
        <v>231</v>
      </c>
      <c r="H204" s="209" t="n">
        <v>10</v>
      </c>
      <c r="I204" s="210" t="n">
        <v>1230</v>
      </c>
      <c r="J204" s="210" t="n">
        <f aca="false">ROUND(I204*H204,2)</f>
        <v>12300</v>
      </c>
      <c r="K204" s="207" t="s">
        <v>129</v>
      </c>
      <c r="L204" s="25"/>
      <c r="M204" s="211"/>
      <c r="N204" s="212" t="s">
        <v>36</v>
      </c>
      <c r="O204" s="213" t="n">
        <v>3.417</v>
      </c>
      <c r="P204" s="213" t="n">
        <f aca="false">O204*H204</f>
        <v>34.17</v>
      </c>
      <c r="Q204" s="213" t="n">
        <v>0</v>
      </c>
      <c r="R204" s="213" t="n">
        <f aca="false">Q204*H204</f>
        <v>0</v>
      </c>
      <c r="S204" s="213" t="n">
        <v>0</v>
      </c>
      <c r="T204" s="214" t="n">
        <f aca="false">S204*H204</f>
        <v>0</v>
      </c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R204" s="215" t="s">
        <v>130</v>
      </c>
      <c r="AT204" s="215" t="s">
        <v>125</v>
      </c>
      <c r="AU204" s="215" t="s">
        <v>81</v>
      </c>
      <c r="AY204" s="3" t="s">
        <v>122</v>
      </c>
      <c r="BE204" s="216" t="n">
        <f aca="false">IF(N204="základní",J204,0)</f>
        <v>12300</v>
      </c>
      <c r="BF204" s="216" t="n">
        <f aca="false">IF(N204="snížená",J204,0)</f>
        <v>0</v>
      </c>
      <c r="BG204" s="216" t="n">
        <f aca="false">IF(N204="zákl. přenesená",J204,0)</f>
        <v>0</v>
      </c>
      <c r="BH204" s="216" t="n">
        <f aca="false">IF(N204="sníž. přenesená",J204,0)</f>
        <v>0</v>
      </c>
      <c r="BI204" s="216" t="n">
        <f aca="false">IF(N204="nulová",J204,0)</f>
        <v>0</v>
      </c>
      <c r="BJ204" s="3" t="s">
        <v>79</v>
      </c>
      <c r="BK204" s="216" t="n">
        <f aca="false">ROUND(I204*H204,2)</f>
        <v>12300</v>
      </c>
      <c r="BL204" s="3" t="s">
        <v>130</v>
      </c>
      <c r="BM204" s="215" t="s">
        <v>1066</v>
      </c>
    </row>
    <row r="205" s="26" customFormat="true" ht="12.8" hidden="false" customHeight="false" outlineLevel="0" collapsed="false">
      <c r="A205" s="19"/>
      <c r="B205" s="20"/>
      <c r="C205" s="21"/>
      <c r="D205" s="217" t="s">
        <v>132</v>
      </c>
      <c r="E205" s="21"/>
      <c r="F205" s="218" t="s">
        <v>1067</v>
      </c>
      <c r="G205" s="21"/>
      <c r="H205" s="21"/>
      <c r="I205" s="21"/>
      <c r="J205" s="21"/>
      <c r="K205" s="21"/>
      <c r="L205" s="25"/>
      <c r="M205" s="219"/>
      <c r="N205" s="220"/>
      <c r="O205" s="69"/>
      <c r="P205" s="69"/>
      <c r="Q205" s="69"/>
      <c r="R205" s="69"/>
      <c r="S205" s="69"/>
      <c r="T205" s="70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T205" s="3" t="s">
        <v>132</v>
      </c>
      <c r="AU205" s="3" t="s">
        <v>81</v>
      </c>
    </row>
    <row r="206" s="26" customFormat="true" ht="21.75" hidden="false" customHeight="true" outlineLevel="0" collapsed="false">
      <c r="A206" s="19"/>
      <c r="B206" s="20"/>
      <c r="C206" s="221" t="s">
        <v>315</v>
      </c>
      <c r="D206" s="221" t="s">
        <v>134</v>
      </c>
      <c r="E206" s="222" t="s">
        <v>1068</v>
      </c>
      <c r="F206" s="223" t="s">
        <v>1069</v>
      </c>
      <c r="G206" s="224" t="s">
        <v>231</v>
      </c>
      <c r="H206" s="225" t="n">
        <v>10</v>
      </c>
      <c r="I206" s="226" t="n">
        <v>2811</v>
      </c>
      <c r="J206" s="226" t="n">
        <f aca="false">ROUND(I206*H206,2)</f>
        <v>28110</v>
      </c>
      <c r="K206" s="223"/>
      <c r="L206" s="227"/>
      <c r="M206" s="228"/>
      <c r="N206" s="229" t="s">
        <v>36</v>
      </c>
      <c r="O206" s="213" t="n">
        <v>0</v>
      </c>
      <c r="P206" s="213" t="n">
        <f aca="false">O206*H206</f>
        <v>0</v>
      </c>
      <c r="Q206" s="213" t="n">
        <v>0</v>
      </c>
      <c r="R206" s="213" t="n">
        <f aca="false">Q206*H206</f>
        <v>0</v>
      </c>
      <c r="S206" s="213" t="n">
        <v>0</v>
      </c>
      <c r="T206" s="214" t="n">
        <f aca="false">S206*H206</f>
        <v>0</v>
      </c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R206" s="215" t="s">
        <v>159</v>
      </c>
      <c r="AT206" s="215" t="s">
        <v>134</v>
      </c>
      <c r="AU206" s="215" t="s">
        <v>81</v>
      </c>
      <c r="AY206" s="3" t="s">
        <v>122</v>
      </c>
      <c r="BE206" s="216" t="n">
        <f aca="false">IF(N206="základní",J206,0)</f>
        <v>28110</v>
      </c>
      <c r="BF206" s="216" t="n">
        <f aca="false">IF(N206="snížená",J206,0)</f>
        <v>0</v>
      </c>
      <c r="BG206" s="216" t="n">
        <f aca="false">IF(N206="zákl. přenesená",J206,0)</f>
        <v>0</v>
      </c>
      <c r="BH206" s="216" t="n">
        <f aca="false">IF(N206="sníž. přenesená",J206,0)</f>
        <v>0</v>
      </c>
      <c r="BI206" s="216" t="n">
        <f aca="false">IF(N206="nulová",J206,0)</f>
        <v>0</v>
      </c>
      <c r="BJ206" s="3" t="s">
        <v>79</v>
      </c>
      <c r="BK206" s="216" t="n">
        <f aca="false">ROUND(I206*H206,2)</f>
        <v>28110</v>
      </c>
      <c r="BL206" s="3" t="s">
        <v>143</v>
      </c>
      <c r="BM206" s="215" t="s">
        <v>1070</v>
      </c>
    </row>
    <row r="207" s="26" customFormat="true" ht="12.8" hidden="false" customHeight="false" outlineLevel="0" collapsed="false">
      <c r="A207" s="19"/>
      <c r="B207" s="20"/>
      <c r="C207" s="21"/>
      <c r="D207" s="217" t="s">
        <v>132</v>
      </c>
      <c r="E207" s="21"/>
      <c r="F207" s="218" t="s">
        <v>1071</v>
      </c>
      <c r="G207" s="21"/>
      <c r="H207" s="21"/>
      <c r="I207" s="21"/>
      <c r="J207" s="21"/>
      <c r="K207" s="21"/>
      <c r="L207" s="25"/>
      <c r="M207" s="219"/>
      <c r="N207" s="220"/>
      <c r="O207" s="69"/>
      <c r="P207" s="69"/>
      <c r="Q207" s="69"/>
      <c r="R207" s="69"/>
      <c r="S207" s="69"/>
      <c r="T207" s="70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T207" s="3" t="s">
        <v>132</v>
      </c>
      <c r="AU207" s="3" t="s">
        <v>81</v>
      </c>
    </row>
    <row r="208" s="26" customFormat="true" ht="16.5" hidden="false" customHeight="true" outlineLevel="0" collapsed="false">
      <c r="A208" s="19"/>
      <c r="B208" s="20"/>
      <c r="C208" s="205" t="s">
        <v>320</v>
      </c>
      <c r="D208" s="205" t="s">
        <v>125</v>
      </c>
      <c r="E208" s="206" t="s">
        <v>1038</v>
      </c>
      <c r="F208" s="207" t="s">
        <v>1039</v>
      </c>
      <c r="G208" s="208" t="s">
        <v>231</v>
      </c>
      <c r="H208" s="209" t="n">
        <v>2</v>
      </c>
      <c r="I208" s="210" t="n">
        <v>125</v>
      </c>
      <c r="J208" s="210" t="n">
        <f aca="false">ROUND(I208*H208,2)</f>
        <v>250</v>
      </c>
      <c r="K208" s="207"/>
      <c r="L208" s="25"/>
      <c r="M208" s="211"/>
      <c r="N208" s="212" t="s">
        <v>36</v>
      </c>
      <c r="O208" s="213" t="n">
        <v>0.677</v>
      </c>
      <c r="P208" s="213" t="n">
        <f aca="false">O208*H208</f>
        <v>1.354</v>
      </c>
      <c r="Q208" s="213" t="n">
        <v>0</v>
      </c>
      <c r="R208" s="213" t="n">
        <f aca="false">Q208*H208</f>
        <v>0</v>
      </c>
      <c r="S208" s="213" t="n">
        <v>0</v>
      </c>
      <c r="T208" s="214" t="n">
        <f aca="false">S208*H208</f>
        <v>0</v>
      </c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R208" s="215" t="s">
        <v>143</v>
      </c>
      <c r="AT208" s="215" t="s">
        <v>125</v>
      </c>
      <c r="AU208" s="215" t="s">
        <v>81</v>
      </c>
      <c r="AY208" s="3" t="s">
        <v>122</v>
      </c>
      <c r="BE208" s="216" t="n">
        <f aca="false">IF(N208="základní",J208,0)</f>
        <v>250</v>
      </c>
      <c r="BF208" s="216" t="n">
        <f aca="false">IF(N208="snížená",J208,0)</f>
        <v>0</v>
      </c>
      <c r="BG208" s="216" t="n">
        <f aca="false">IF(N208="zákl. přenesená",J208,0)</f>
        <v>0</v>
      </c>
      <c r="BH208" s="216" t="n">
        <f aca="false">IF(N208="sníž. přenesená",J208,0)</f>
        <v>0</v>
      </c>
      <c r="BI208" s="216" t="n">
        <f aca="false">IF(N208="nulová",J208,0)</f>
        <v>0</v>
      </c>
      <c r="BJ208" s="3" t="s">
        <v>79</v>
      </c>
      <c r="BK208" s="216" t="n">
        <f aca="false">ROUND(I208*H208,2)</f>
        <v>250</v>
      </c>
      <c r="BL208" s="3" t="s">
        <v>143</v>
      </c>
      <c r="BM208" s="215" t="s">
        <v>1072</v>
      </c>
    </row>
    <row r="209" s="26" customFormat="true" ht="12.8" hidden="false" customHeight="false" outlineLevel="0" collapsed="false">
      <c r="A209" s="19"/>
      <c r="B209" s="20"/>
      <c r="C209" s="21"/>
      <c r="D209" s="217" t="s">
        <v>132</v>
      </c>
      <c r="E209" s="21"/>
      <c r="F209" s="218" t="s">
        <v>1041</v>
      </c>
      <c r="G209" s="21"/>
      <c r="H209" s="21"/>
      <c r="I209" s="21"/>
      <c r="J209" s="21"/>
      <c r="K209" s="21"/>
      <c r="L209" s="25"/>
      <c r="M209" s="219"/>
      <c r="N209" s="220"/>
      <c r="O209" s="69"/>
      <c r="P209" s="69"/>
      <c r="Q209" s="69"/>
      <c r="R209" s="69"/>
      <c r="S209" s="69"/>
      <c r="T209" s="70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T209" s="3" t="s">
        <v>132</v>
      </c>
      <c r="AU209" s="3" t="s">
        <v>81</v>
      </c>
    </row>
    <row r="210" s="26" customFormat="true" ht="16.5" hidden="false" customHeight="true" outlineLevel="0" collapsed="false">
      <c r="A210" s="19"/>
      <c r="B210" s="20"/>
      <c r="C210" s="221" t="s">
        <v>325</v>
      </c>
      <c r="D210" s="221" t="s">
        <v>134</v>
      </c>
      <c r="E210" s="222" t="s">
        <v>1073</v>
      </c>
      <c r="F210" s="223" t="s">
        <v>1043</v>
      </c>
      <c r="G210" s="224" t="s">
        <v>231</v>
      </c>
      <c r="H210" s="225" t="n">
        <v>4</v>
      </c>
      <c r="I210" s="226" t="n">
        <v>611</v>
      </c>
      <c r="J210" s="226" t="n">
        <f aca="false">ROUND(I210*H210,2)</f>
        <v>2444</v>
      </c>
      <c r="K210" s="223"/>
      <c r="L210" s="227"/>
      <c r="M210" s="228"/>
      <c r="N210" s="229" t="s">
        <v>36</v>
      </c>
      <c r="O210" s="213" t="n">
        <v>0</v>
      </c>
      <c r="P210" s="213" t="n">
        <f aca="false">O210*H210</f>
        <v>0</v>
      </c>
      <c r="Q210" s="213" t="n">
        <v>0</v>
      </c>
      <c r="R210" s="213" t="n">
        <f aca="false">Q210*H210</f>
        <v>0</v>
      </c>
      <c r="S210" s="213" t="n">
        <v>0</v>
      </c>
      <c r="T210" s="214" t="n">
        <f aca="false">S210*H210</f>
        <v>0</v>
      </c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R210" s="215" t="s">
        <v>159</v>
      </c>
      <c r="AT210" s="215" t="s">
        <v>134</v>
      </c>
      <c r="AU210" s="215" t="s">
        <v>81</v>
      </c>
      <c r="AY210" s="3" t="s">
        <v>122</v>
      </c>
      <c r="BE210" s="216" t="n">
        <f aca="false">IF(N210="základní",J210,0)</f>
        <v>2444</v>
      </c>
      <c r="BF210" s="216" t="n">
        <f aca="false">IF(N210="snížená",J210,0)</f>
        <v>0</v>
      </c>
      <c r="BG210" s="216" t="n">
        <f aca="false">IF(N210="zákl. přenesená",J210,0)</f>
        <v>0</v>
      </c>
      <c r="BH210" s="216" t="n">
        <f aca="false">IF(N210="sníž. přenesená",J210,0)</f>
        <v>0</v>
      </c>
      <c r="BI210" s="216" t="n">
        <f aca="false">IF(N210="nulová",J210,0)</f>
        <v>0</v>
      </c>
      <c r="BJ210" s="3" t="s">
        <v>79</v>
      </c>
      <c r="BK210" s="216" t="n">
        <f aca="false">ROUND(I210*H210,2)</f>
        <v>2444</v>
      </c>
      <c r="BL210" s="3" t="s">
        <v>143</v>
      </c>
      <c r="BM210" s="215" t="s">
        <v>1074</v>
      </c>
    </row>
    <row r="211" s="26" customFormat="true" ht="12.8" hidden="false" customHeight="false" outlineLevel="0" collapsed="false">
      <c r="A211" s="19"/>
      <c r="B211" s="20"/>
      <c r="C211" s="21"/>
      <c r="D211" s="217" t="s">
        <v>132</v>
      </c>
      <c r="E211" s="21"/>
      <c r="F211" s="218" t="s">
        <v>1043</v>
      </c>
      <c r="G211" s="21"/>
      <c r="H211" s="21"/>
      <c r="I211" s="21"/>
      <c r="J211" s="21"/>
      <c r="K211" s="21"/>
      <c r="L211" s="25"/>
      <c r="M211" s="219"/>
      <c r="N211" s="220"/>
      <c r="O211" s="69"/>
      <c r="P211" s="69"/>
      <c r="Q211" s="69"/>
      <c r="R211" s="69"/>
      <c r="S211" s="69"/>
      <c r="T211" s="70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T211" s="3" t="s">
        <v>132</v>
      </c>
      <c r="AU211" s="3" t="s">
        <v>81</v>
      </c>
    </row>
    <row r="212" s="26" customFormat="true" ht="16.5" hidden="false" customHeight="true" outlineLevel="0" collapsed="false">
      <c r="A212" s="19"/>
      <c r="B212" s="20"/>
      <c r="C212" s="205" t="s">
        <v>330</v>
      </c>
      <c r="D212" s="205" t="s">
        <v>125</v>
      </c>
      <c r="E212" s="206" t="s">
        <v>974</v>
      </c>
      <c r="F212" s="207" t="s">
        <v>975</v>
      </c>
      <c r="G212" s="208" t="s">
        <v>231</v>
      </c>
      <c r="H212" s="209" t="n">
        <v>10</v>
      </c>
      <c r="I212" s="210" t="n">
        <v>245</v>
      </c>
      <c r="J212" s="210" t="n">
        <f aca="false">ROUND(I212*H212,2)</f>
        <v>2450</v>
      </c>
      <c r="K212" s="207" t="s">
        <v>129</v>
      </c>
      <c r="L212" s="25"/>
      <c r="M212" s="211"/>
      <c r="N212" s="212" t="s">
        <v>36</v>
      </c>
      <c r="O212" s="213" t="n">
        <v>0.677</v>
      </c>
      <c r="P212" s="213" t="n">
        <f aca="false">O212*H212</f>
        <v>6.77</v>
      </c>
      <c r="Q212" s="213" t="n">
        <v>0</v>
      </c>
      <c r="R212" s="213" t="n">
        <f aca="false">Q212*H212</f>
        <v>0</v>
      </c>
      <c r="S212" s="213" t="n">
        <v>0</v>
      </c>
      <c r="T212" s="214" t="n">
        <f aca="false">S212*H212</f>
        <v>0</v>
      </c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R212" s="215" t="s">
        <v>130</v>
      </c>
      <c r="AT212" s="215" t="s">
        <v>125</v>
      </c>
      <c r="AU212" s="215" t="s">
        <v>81</v>
      </c>
      <c r="AY212" s="3" t="s">
        <v>122</v>
      </c>
      <c r="BE212" s="216" t="n">
        <f aca="false">IF(N212="základní",J212,0)</f>
        <v>2450</v>
      </c>
      <c r="BF212" s="216" t="n">
        <f aca="false">IF(N212="snížená",J212,0)</f>
        <v>0</v>
      </c>
      <c r="BG212" s="216" t="n">
        <f aca="false">IF(N212="zákl. přenesená",J212,0)</f>
        <v>0</v>
      </c>
      <c r="BH212" s="216" t="n">
        <f aca="false">IF(N212="sníž. přenesená",J212,0)</f>
        <v>0</v>
      </c>
      <c r="BI212" s="216" t="n">
        <f aca="false">IF(N212="nulová",J212,0)</f>
        <v>0</v>
      </c>
      <c r="BJ212" s="3" t="s">
        <v>79</v>
      </c>
      <c r="BK212" s="216" t="n">
        <f aca="false">ROUND(I212*H212,2)</f>
        <v>2450</v>
      </c>
      <c r="BL212" s="3" t="s">
        <v>130</v>
      </c>
      <c r="BM212" s="215" t="s">
        <v>1075</v>
      </c>
    </row>
    <row r="213" s="26" customFormat="true" ht="12.8" hidden="false" customHeight="false" outlineLevel="0" collapsed="false">
      <c r="A213" s="19"/>
      <c r="B213" s="20"/>
      <c r="C213" s="21"/>
      <c r="D213" s="217" t="s">
        <v>132</v>
      </c>
      <c r="E213" s="21"/>
      <c r="F213" s="218" t="s">
        <v>977</v>
      </c>
      <c r="G213" s="21"/>
      <c r="H213" s="21"/>
      <c r="I213" s="21"/>
      <c r="J213" s="21"/>
      <c r="K213" s="21"/>
      <c r="L213" s="25"/>
      <c r="M213" s="219"/>
      <c r="N213" s="220"/>
      <c r="O213" s="69"/>
      <c r="P213" s="69"/>
      <c r="Q213" s="69"/>
      <c r="R213" s="69"/>
      <c r="S213" s="69"/>
      <c r="T213" s="70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T213" s="3" t="s">
        <v>132</v>
      </c>
      <c r="AU213" s="3" t="s">
        <v>81</v>
      </c>
    </row>
    <row r="214" s="26" customFormat="true" ht="16.5" hidden="false" customHeight="true" outlineLevel="0" collapsed="false">
      <c r="A214" s="19"/>
      <c r="B214" s="20"/>
      <c r="C214" s="221" t="s">
        <v>335</v>
      </c>
      <c r="D214" s="221" t="s">
        <v>134</v>
      </c>
      <c r="E214" s="222" t="s">
        <v>1076</v>
      </c>
      <c r="F214" s="223" t="s">
        <v>982</v>
      </c>
      <c r="G214" s="224" t="s">
        <v>231</v>
      </c>
      <c r="H214" s="225" t="n">
        <v>10</v>
      </c>
      <c r="I214" s="226" t="n">
        <v>382</v>
      </c>
      <c r="J214" s="226" t="n">
        <f aca="false">ROUND(I214*H214,2)</f>
        <v>3820</v>
      </c>
      <c r="K214" s="223"/>
      <c r="L214" s="227"/>
      <c r="M214" s="228"/>
      <c r="N214" s="229" t="s">
        <v>36</v>
      </c>
      <c r="O214" s="213" t="n">
        <v>0</v>
      </c>
      <c r="P214" s="213" t="n">
        <f aca="false">O214*H214</f>
        <v>0</v>
      </c>
      <c r="Q214" s="213" t="n">
        <v>0</v>
      </c>
      <c r="R214" s="213" t="n">
        <f aca="false">Q214*H214</f>
        <v>0</v>
      </c>
      <c r="S214" s="213" t="n">
        <v>0</v>
      </c>
      <c r="T214" s="214" t="n">
        <f aca="false">S214*H214</f>
        <v>0</v>
      </c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R214" s="215" t="s">
        <v>159</v>
      </c>
      <c r="AT214" s="215" t="s">
        <v>134</v>
      </c>
      <c r="AU214" s="215" t="s">
        <v>81</v>
      </c>
      <c r="AY214" s="3" t="s">
        <v>122</v>
      </c>
      <c r="BE214" s="216" t="n">
        <f aca="false">IF(N214="základní",J214,0)</f>
        <v>3820</v>
      </c>
      <c r="BF214" s="216" t="n">
        <f aca="false">IF(N214="snížená",J214,0)</f>
        <v>0</v>
      </c>
      <c r="BG214" s="216" t="n">
        <f aca="false">IF(N214="zákl. přenesená",J214,0)</f>
        <v>0</v>
      </c>
      <c r="BH214" s="216" t="n">
        <f aca="false">IF(N214="sníž. přenesená",J214,0)</f>
        <v>0</v>
      </c>
      <c r="BI214" s="216" t="n">
        <f aca="false">IF(N214="nulová",J214,0)</f>
        <v>0</v>
      </c>
      <c r="BJ214" s="3" t="s">
        <v>79</v>
      </c>
      <c r="BK214" s="216" t="n">
        <f aca="false">ROUND(I214*H214,2)</f>
        <v>3820</v>
      </c>
      <c r="BL214" s="3" t="s">
        <v>143</v>
      </c>
      <c r="BM214" s="215" t="s">
        <v>1077</v>
      </c>
    </row>
    <row r="215" s="26" customFormat="true" ht="12.8" hidden="false" customHeight="false" outlineLevel="0" collapsed="false">
      <c r="A215" s="19"/>
      <c r="B215" s="20"/>
      <c r="C215" s="21"/>
      <c r="D215" s="217" t="s">
        <v>132</v>
      </c>
      <c r="E215" s="21"/>
      <c r="F215" s="218" t="s">
        <v>982</v>
      </c>
      <c r="G215" s="21"/>
      <c r="H215" s="21"/>
      <c r="I215" s="21"/>
      <c r="J215" s="21"/>
      <c r="K215" s="21"/>
      <c r="L215" s="25"/>
      <c r="M215" s="219"/>
      <c r="N215" s="220"/>
      <c r="O215" s="69"/>
      <c r="P215" s="69"/>
      <c r="Q215" s="69"/>
      <c r="R215" s="69"/>
      <c r="S215" s="69"/>
      <c r="T215" s="70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T215" s="3" t="s">
        <v>132</v>
      </c>
      <c r="AU215" s="3" t="s">
        <v>81</v>
      </c>
    </row>
    <row r="216" s="26" customFormat="true" ht="21.75" hidden="false" customHeight="true" outlineLevel="0" collapsed="false">
      <c r="A216" s="19"/>
      <c r="B216" s="20"/>
      <c r="C216" s="205" t="s">
        <v>340</v>
      </c>
      <c r="D216" s="205" t="s">
        <v>125</v>
      </c>
      <c r="E216" s="206" t="s">
        <v>991</v>
      </c>
      <c r="F216" s="207" t="s">
        <v>992</v>
      </c>
      <c r="G216" s="208" t="s">
        <v>993</v>
      </c>
      <c r="H216" s="209" t="n">
        <v>24</v>
      </c>
      <c r="I216" s="210" t="n">
        <v>131</v>
      </c>
      <c r="J216" s="210" t="n">
        <f aca="false">ROUND(I216*H216,2)</f>
        <v>3144</v>
      </c>
      <c r="K216" s="207" t="s">
        <v>129</v>
      </c>
      <c r="L216" s="25"/>
      <c r="M216" s="211"/>
      <c r="N216" s="212" t="s">
        <v>36</v>
      </c>
      <c r="O216" s="213" t="n">
        <v>0.277</v>
      </c>
      <c r="P216" s="213" t="n">
        <f aca="false">O216*H216</f>
        <v>6.648</v>
      </c>
      <c r="Q216" s="213" t="n">
        <v>8E-005</v>
      </c>
      <c r="R216" s="213" t="n">
        <f aca="false">Q216*H216</f>
        <v>0.00192</v>
      </c>
      <c r="S216" s="213" t="n">
        <v>0</v>
      </c>
      <c r="T216" s="214" t="n">
        <f aca="false">S216*H216</f>
        <v>0</v>
      </c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R216" s="215" t="s">
        <v>143</v>
      </c>
      <c r="AT216" s="215" t="s">
        <v>125</v>
      </c>
      <c r="AU216" s="215" t="s">
        <v>81</v>
      </c>
      <c r="AY216" s="3" t="s">
        <v>122</v>
      </c>
      <c r="BE216" s="216" t="n">
        <f aca="false">IF(N216="základní",J216,0)</f>
        <v>3144</v>
      </c>
      <c r="BF216" s="216" t="n">
        <f aca="false">IF(N216="snížená",J216,0)</f>
        <v>0</v>
      </c>
      <c r="BG216" s="216" t="n">
        <f aca="false">IF(N216="zákl. přenesená",J216,0)</f>
        <v>0</v>
      </c>
      <c r="BH216" s="216" t="n">
        <f aca="false">IF(N216="sníž. přenesená",J216,0)</f>
        <v>0</v>
      </c>
      <c r="BI216" s="216" t="n">
        <f aca="false">IF(N216="nulová",J216,0)</f>
        <v>0</v>
      </c>
      <c r="BJ216" s="3" t="s">
        <v>79</v>
      </c>
      <c r="BK216" s="216" t="n">
        <f aca="false">ROUND(I216*H216,2)</f>
        <v>3144</v>
      </c>
      <c r="BL216" s="3" t="s">
        <v>143</v>
      </c>
      <c r="BM216" s="215" t="s">
        <v>1078</v>
      </c>
    </row>
    <row r="217" s="26" customFormat="true" ht="12.8" hidden="false" customHeight="false" outlineLevel="0" collapsed="false">
      <c r="A217" s="19"/>
      <c r="B217" s="20"/>
      <c r="C217" s="21"/>
      <c r="D217" s="217" t="s">
        <v>132</v>
      </c>
      <c r="E217" s="21"/>
      <c r="F217" s="218" t="s">
        <v>995</v>
      </c>
      <c r="G217" s="21"/>
      <c r="H217" s="21"/>
      <c r="I217" s="21"/>
      <c r="J217" s="21"/>
      <c r="K217" s="21"/>
      <c r="L217" s="25"/>
      <c r="M217" s="219"/>
      <c r="N217" s="220"/>
      <c r="O217" s="69"/>
      <c r="P217" s="69"/>
      <c r="Q217" s="69"/>
      <c r="R217" s="69"/>
      <c r="S217" s="69"/>
      <c r="T217" s="70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T217" s="3" t="s">
        <v>132</v>
      </c>
      <c r="AU217" s="3" t="s">
        <v>81</v>
      </c>
    </row>
    <row r="218" s="26" customFormat="true" ht="21.75" hidden="false" customHeight="true" outlineLevel="0" collapsed="false">
      <c r="A218" s="19"/>
      <c r="B218" s="20"/>
      <c r="C218" s="221" t="s">
        <v>345</v>
      </c>
      <c r="D218" s="221" t="s">
        <v>134</v>
      </c>
      <c r="E218" s="222" t="s">
        <v>1079</v>
      </c>
      <c r="F218" s="223" t="s">
        <v>997</v>
      </c>
      <c r="G218" s="224" t="s">
        <v>993</v>
      </c>
      <c r="H218" s="225" t="n">
        <v>8</v>
      </c>
      <c r="I218" s="226" t="n">
        <v>384</v>
      </c>
      <c r="J218" s="226" t="n">
        <f aca="false">ROUND(I218*H218,2)</f>
        <v>3072</v>
      </c>
      <c r="K218" s="223"/>
      <c r="L218" s="227"/>
      <c r="M218" s="228"/>
      <c r="N218" s="229" t="s">
        <v>36</v>
      </c>
      <c r="O218" s="213" t="n">
        <v>0</v>
      </c>
      <c r="P218" s="213" t="n">
        <f aca="false">O218*H218</f>
        <v>0</v>
      </c>
      <c r="Q218" s="213" t="n">
        <v>0</v>
      </c>
      <c r="R218" s="213" t="n">
        <f aca="false">Q218*H218</f>
        <v>0</v>
      </c>
      <c r="S218" s="213" t="n">
        <v>0</v>
      </c>
      <c r="T218" s="214" t="n">
        <f aca="false">S218*H218</f>
        <v>0</v>
      </c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R218" s="215" t="s">
        <v>159</v>
      </c>
      <c r="AT218" s="215" t="s">
        <v>134</v>
      </c>
      <c r="AU218" s="215" t="s">
        <v>81</v>
      </c>
      <c r="AY218" s="3" t="s">
        <v>122</v>
      </c>
      <c r="BE218" s="216" t="n">
        <f aca="false">IF(N218="základní",J218,0)</f>
        <v>3072</v>
      </c>
      <c r="BF218" s="216" t="n">
        <f aca="false">IF(N218="snížená",J218,0)</f>
        <v>0</v>
      </c>
      <c r="BG218" s="216" t="n">
        <f aca="false">IF(N218="zákl. přenesená",J218,0)</f>
        <v>0</v>
      </c>
      <c r="BH218" s="216" t="n">
        <f aca="false">IF(N218="sníž. přenesená",J218,0)</f>
        <v>0</v>
      </c>
      <c r="BI218" s="216" t="n">
        <f aca="false">IF(N218="nulová",J218,0)</f>
        <v>0</v>
      </c>
      <c r="BJ218" s="3" t="s">
        <v>79</v>
      </c>
      <c r="BK218" s="216" t="n">
        <f aca="false">ROUND(I218*H218,2)</f>
        <v>3072</v>
      </c>
      <c r="BL218" s="3" t="s">
        <v>143</v>
      </c>
      <c r="BM218" s="215" t="s">
        <v>1080</v>
      </c>
    </row>
    <row r="219" s="26" customFormat="true" ht="12.8" hidden="false" customHeight="false" outlineLevel="0" collapsed="false">
      <c r="A219" s="19"/>
      <c r="B219" s="20"/>
      <c r="C219" s="21"/>
      <c r="D219" s="217" t="s">
        <v>132</v>
      </c>
      <c r="E219" s="21"/>
      <c r="F219" s="218" t="s">
        <v>997</v>
      </c>
      <c r="G219" s="21"/>
      <c r="H219" s="21"/>
      <c r="I219" s="21"/>
      <c r="J219" s="21"/>
      <c r="K219" s="21"/>
      <c r="L219" s="25"/>
      <c r="M219" s="219"/>
      <c r="N219" s="220"/>
      <c r="O219" s="69"/>
      <c r="P219" s="69"/>
      <c r="Q219" s="69"/>
      <c r="R219" s="69"/>
      <c r="S219" s="69"/>
      <c r="T219" s="70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T219" s="3" t="s">
        <v>132</v>
      </c>
      <c r="AU219" s="3" t="s">
        <v>81</v>
      </c>
    </row>
    <row r="220" s="26" customFormat="true" ht="33" hidden="false" customHeight="true" outlineLevel="0" collapsed="false">
      <c r="A220" s="19"/>
      <c r="B220" s="20"/>
      <c r="C220" s="221" t="s">
        <v>350</v>
      </c>
      <c r="D220" s="221" t="s">
        <v>134</v>
      </c>
      <c r="E220" s="222" t="s">
        <v>1081</v>
      </c>
      <c r="F220" s="223" t="s">
        <v>1000</v>
      </c>
      <c r="G220" s="224" t="s">
        <v>993</v>
      </c>
      <c r="H220" s="225" t="n">
        <v>16</v>
      </c>
      <c r="I220" s="226" t="n">
        <v>265</v>
      </c>
      <c r="J220" s="226" t="n">
        <f aca="false">ROUND(I220*H220,2)</f>
        <v>4240</v>
      </c>
      <c r="K220" s="223"/>
      <c r="L220" s="227"/>
      <c r="M220" s="228"/>
      <c r="N220" s="229" t="s">
        <v>36</v>
      </c>
      <c r="O220" s="213" t="n">
        <v>0</v>
      </c>
      <c r="P220" s="213" t="n">
        <f aca="false">O220*H220</f>
        <v>0</v>
      </c>
      <c r="Q220" s="213" t="n">
        <v>0</v>
      </c>
      <c r="R220" s="213" t="n">
        <f aca="false">Q220*H220</f>
        <v>0</v>
      </c>
      <c r="S220" s="213" t="n">
        <v>0</v>
      </c>
      <c r="T220" s="214" t="n">
        <f aca="false">S220*H220</f>
        <v>0</v>
      </c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R220" s="215" t="s">
        <v>159</v>
      </c>
      <c r="AT220" s="215" t="s">
        <v>134</v>
      </c>
      <c r="AU220" s="215" t="s">
        <v>81</v>
      </c>
      <c r="AY220" s="3" t="s">
        <v>122</v>
      </c>
      <c r="BE220" s="216" t="n">
        <f aca="false">IF(N220="základní",J220,0)</f>
        <v>4240</v>
      </c>
      <c r="BF220" s="216" t="n">
        <f aca="false">IF(N220="snížená",J220,0)</f>
        <v>0</v>
      </c>
      <c r="BG220" s="216" t="n">
        <f aca="false">IF(N220="zákl. přenesená",J220,0)</f>
        <v>0</v>
      </c>
      <c r="BH220" s="216" t="n">
        <f aca="false">IF(N220="sníž. přenesená",J220,0)</f>
        <v>0</v>
      </c>
      <c r="BI220" s="216" t="n">
        <f aca="false">IF(N220="nulová",J220,0)</f>
        <v>0</v>
      </c>
      <c r="BJ220" s="3" t="s">
        <v>79</v>
      </c>
      <c r="BK220" s="216" t="n">
        <f aca="false">ROUND(I220*H220,2)</f>
        <v>4240</v>
      </c>
      <c r="BL220" s="3" t="s">
        <v>143</v>
      </c>
      <c r="BM220" s="215" t="s">
        <v>1082</v>
      </c>
    </row>
    <row r="221" s="26" customFormat="true" ht="12.8" hidden="false" customHeight="false" outlineLevel="0" collapsed="false">
      <c r="A221" s="19"/>
      <c r="B221" s="20"/>
      <c r="C221" s="21"/>
      <c r="D221" s="217" t="s">
        <v>132</v>
      </c>
      <c r="E221" s="21"/>
      <c r="F221" s="218" t="s">
        <v>1000</v>
      </c>
      <c r="G221" s="21"/>
      <c r="H221" s="21"/>
      <c r="I221" s="21"/>
      <c r="J221" s="21"/>
      <c r="K221" s="21"/>
      <c r="L221" s="25"/>
      <c r="M221" s="219"/>
      <c r="N221" s="220"/>
      <c r="O221" s="69"/>
      <c r="P221" s="69"/>
      <c r="Q221" s="69"/>
      <c r="R221" s="69"/>
      <c r="S221" s="69"/>
      <c r="T221" s="70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T221" s="3" t="s">
        <v>132</v>
      </c>
      <c r="AU221" s="3" t="s">
        <v>81</v>
      </c>
    </row>
    <row r="222" s="26" customFormat="true" ht="21.75" hidden="false" customHeight="true" outlineLevel="0" collapsed="false">
      <c r="A222" s="19"/>
      <c r="B222" s="20"/>
      <c r="C222" s="205" t="s">
        <v>355</v>
      </c>
      <c r="D222" s="205" t="s">
        <v>125</v>
      </c>
      <c r="E222" s="206" t="s">
        <v>1002</v>
      </c>
      <c r="F222" s="207" t="s">
        <v>1003</v>
      </c>
      <c r="G222" s="208" t="s">
        <v>128</v>
      </c>
      <c r="H222" s="209" t="n">
        <v>127</v>
      </c>
      <c r="I222" s="210" t="n">
        <v>127</v>
      </c>
      <c r="J222" s="210" t="n">
        <f aca="false">ROUND(I222*H222,2)</f>
        <v>16129</v>
      </c>
      <c r="K222" s="207" t="s">
        <v>129</v>
      </c>
      <c r="L222" s="25"/>
      <c r="M222" s="211"/>
      <c r="N222" s="212" t="s">
        <v>36</v>
      </c>
      <c r="O222" s="213" t="n">
        <v>0.351</v>
      </c>
      <c r="P222" s="213" t="n">
        <f aca="false">O222*H222</f>
        <v>44.577</v>
      </c>
      <c r="Q222" s="213" t="n">
        <v>0</v>
      </c>
      <c r="R222" s="213" t="n">
        <f aca="false">Q222*H222</f>
        <v>0</v>
      </c>
      <c r="S222" s="213" t="n">
        <v>0</v>
      </c>
      <c r="T222" s="214" t="n">
        <f aca="false">S222*H222</f>
        <v>0</v>
      </c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R222" s="215" t="s">
        <v>130</v>
      </c>
      <c r="AT222" s="215" t="s">
        <v>125</v>
      </c>
      <c r="AU222" s="215" t="s">
        <v>81</v>
      </c>
      <c r="AY222" s="3" t="s">
        <v>122</v>
      </c>
      <c r="BE222" s="216" t="n">
        <f aca="false">IF(N222="základní",J222,0)</f>
        <v>16129</v>
      </c>
      <c r="BF222" s="216" t="n">
        <f aca="false">IF(N222="snížená",J222,0)</f>
        <v>0</v>
      </c>
      <c r="BG222" s="216" t="n">
        <f aca="false">IF(N222="zákl. přenesená",J222,0)</f>
        <v>0</v>
      </c>
      <c r="BH222" s="216" t="n">
        <f aca="false">IF(N222="sníž. přenesená",J222,0)</f>
        <v>0</v>
      </c>
      <c r="BI222" s="216" t="n">
        <f aca="false">IF(N222="nulová",J222,0)</f>
        <v>0</v>
      </c>
      <c r="BJ222" s="3" t="s">
        <v>79</v>
      </c>
      <c r="BK222" s="216" t="n">
        <f aca="false">ROUND(I222*H222,2)</f>
        <v>16129</v>
      </c>
      <c r="BL222" s="3" t="s">
        <v>130</v>
      </c>
      <c r="BM222" s="215" t="s">
        <v>1083</v>
      </c>
    </row>
    <row r="223" s="26" customFormat="true" ht="12.8" hidden="false" customHeight="false" outlineLevel="0" collapsed="false">
      <c r="A223" s="19"/>
      <c r="B223" s="20"/>
      <c r="C223" s="21"/>
      <c r="D223" s="217" t="s">
        <v>132</v>
      </c>
      <c r="E223" s="21"/>
      <c r="F223" s="218" t="s">
        <v>1005</v>
      </c>
      <c r="G223" s="21"/>
      <c r="H223" s="21"/>
      <c r="I223" s="21"/>
      <c r="J223" s="21"/>
      <c r="K223" s="21"/>
      <c r="L223" s="25"/>
      <c r="M223" s="219"/>
      <c r="N223" s="220"/>
      <c r="O223" s="69"/>
      <c r="P223" s="69"/>
      <c r="Q223" s="69"/>
      <c r="R223" s="69"/>
      <c r="S223" s="69"/>
      <c r="T223" s="70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T223" s="3" t="s">
        <v>132</v>
      </c>
      <c r="AU223" s="3" t="s">
        <v>81</v>
      </c>
    </row>
    <row r="224" s="26" customFormat="true" ht="21.75" hidden="false" customHeight="true" outlineLevel="0" collapsed="false">
      <c r="A224" s="19"/>
      <c r="B224" s="20"/>
      <c r="C224" s="221" t="s">
        <v>360</v>
      </c>
      <c r="D224" s="221" t="s">
        <v>134</v>
      </c>
      <c r="E224" s="222" t="s">
        <v>1084</v>
      </c>
      <c r="F224" s="223" t="s">
        <v>1085</v>
      </c>
      <c r="G224" s="224" t="s">
        <v>128</v>
      </c>
      <c r="H224" s="225" t="n">
        <v>127</v>
      </c>
      <c r="I224" s="226" t="n">
        <v>260</v>
      </c>
      <c r="J224" s="226" t="n">
        <f aca="false">ROUND(I224*H224,2)</f>
        <v>33020</v>
      </c>
      <c r="K224" s="223"/>
      <c r="L224" s="227"/>
      <c r="M224" s="228"/>
      <c r="N224" s="229" t="s">
        <v>36</v>
      </c>
      <c r="O224" s="213" t="n">
        <v>0</v>
      </c>
      <c r="P224" s="213" t="n">
        <f aca="false">O224*H224</f>
        <v>0</v>
      </c>
      <c r="Q224" s="213" t="n">
        <v>0</v>
      </c>
      <c r="R224" s="213" t="n">
        <f aca="false">Q224*H224</f>
        <v>0</v>
      </c>
      <c r="S224" s="213" t="n">
        <v>0</v>
      </c>
      <c r="T224" s="214" t="n">
        <f aca="false">S224*H224</f>
        <v>0</v>
      </c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R224" s="215" t="s">
        <v>159</v>
      </c>
      <c r="AT224" s="215" t="s">
        <v>134</v>
      </c>
      <c r="AU224" s="215" t="s">
        <v>81</v>
      </c>
      <c r="AY224" s="3" t="s">
        <v>122</v>
      </c>
      <c r="BE224" s="216" t="n">
        <f aca="false">IF(N224="základní",J224,0)</f>
        <v>33020</v>
      </c>
      <c r="BF224" s="216" t="n">
        <f aca="false">IF(N224="snížená",J224,0)</f>
        <v>0</v>
      </c>
      <c r="BG224" s="216" t="n">
        <f aca="false">IF(N224="zákl. přenesená",J224,0)</f>
        <v>0</v>
      </c>
      <c r="BH224" s="216" t="n">
        <f aca="false">IF(N224="sníž. přenesená",J224,0)</f>
        <v>0</v>
      </c>
      <c r="BI224" s="216" t="n">
        <f aca="false">IF(N224="nulová",J224,0)</f>
        <v>0</v>
      </c>
      <c r="BJ224" s="3" t="s">
        <v>79</v>
      </c>
      <c r="BK224" s="216" t="n">
        <f aca="false">ROUND(I224*H224,2)</f>
        <v>33020</v>
      </c>
      <c r="BL224" s="3" t="s">
        <v>143</v>
      </c>
      <c r="BM224" s="215" t="s">
        <v>1086</v>
      </c>
    </row>
    <row r="225" s="26" customFormat="true" ht="12.8" hidden="false" customHeight="false" outlineLevel="0" collapsed="false">
      <c r="A225" s="19"/>
      <c r="B225" s="20"/>
      <c r="C225" s="21"/>
      <c r="D225" s="217" t="s">
        <v>132</v>
      </c>
      <c r="E225" s="21"/>
      <c r="F225" s="218" t="s">
        <v>1085</v>
      </c>
      <c r="G225" s="21"/>
      <c r="H225" s="21"/>
      <c r="I225" s="21"/>
      <c r="J225" s="21"/>
      <c r="K225" s="21"/>
      <c r="L225" s="25"/>
      <c r="M225" s="219"/>
      <c r="N225" s="220"/>
      <c r="O225" s="69"/>
      <c r="P225" s="69"/>
      <c r="Q225" s="69"/>
      <c r="R225" s="69"/>
      <c r="S225" s="69"/>
      <c r="T225" s="70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T225" s="3" t="s">
        <v>132</v>
      </c>
      <c r="AU225" s="3" t="s">
        <v>81</v>
      </c>
    </row>
    <row r="226" s="189" customFormat="true" ht="22.8" hidden="false" customHeight="true" outlineLevel="0" collapsed="false">
      <c r="B226" s="190"/>
      <c r="C226" s="191"/>
      <c r="D226" s="192" t="s">
        <v>70</v>
      </c>
      <c r="E226" s="203" t="s">
        <v>1087</v>
      </c>
      <c r="F226" s="203" t="s">
        <v>1088</v>
      </c>
      <c r="G226" s="191"/>
      <c r="H226" s="191"/>
      <c r="I226" s="191"/>
      <c r="J226" s="204" t="n">
        <f aca="false">BK226</f>
        <v>5877.2</v>
      </c>
      <c r="K226" s="191"/>
      <c r="L226" s="195"/>
      <c r="M226" s="196"/>
      <c r="N226" s="197"/>
      <c r="O226" s="197"/>
      <c r="P226" s="198" t="n">
        <f aca="false">SUM(P227:P230)</f>
        <v>14</v>
      </c>
      <c r="Q226" s="197"/>
      <c r="R226" s="198" t="n">
        <f aca="false">SUM(R227:R230)</f>
        <v>0</v>
      </c>
      <c r="S226" s="197"/>
      <c r="T226" s="199" t="n">
        <f aca="false">SUM(T227:T230)</f>
        <v>0</v>
      </c>
      <c r="AR226" s="200" t="s">
        <v>81</v>
      </c>
      <c r="AT226" s="201" t="s">
        <v>70</v>
      </c>
      <c r="AU226" s="201" t="s">
        <v>79</v>
      </c>
      <c r="AY226" s="200" t="s">
        <v>122</v>
      </c>
      <c r="BK226" s="202" t="n">
        <f aca="false">SUM(BK227:BK230)</f>
        <v>5877.2</v>
      </c>
    </row>
    <row r="227" s="26" customFormat="true" ht="21.75" hidden="false" customHeight="true" outlineLevel="0" collapsed="false">
      <c r="A227" s="19"/>
      <c r="B227" s="20"/>
      <c r="C227" s="205" t="s">
        <v>365</v>
      </c>
      <c r="D227" s="205" t="s">
        <v>125</v>
      </c>
      <c r="E227" s="206" t="s">
        <v>1089</v>
      </c>
      <c r="F227" s="207" t="s">
        <v>1090</v>
      </c>
      <c r="G227" s="208" t="s">
        <v>166</v>
      </c>
      <c r="H227" s="209" t="n">
        <v>1.4</v>
      </c>
      <c r="I227" s="210" t="n">
        <v>3590</v>
      </c>
      <c r="J227" s="210" t="n">
        <f aca="false">ROUND(I227*H227,2)</f>
        <v>5026</v>
      </c>
      <c r="K227" s="207" t="s">
        <v>129</v>
      </c>
      <c r="L227" s="25"/>
      <c r="M227" s="211"/>
      <c r="N227" s="212" t="s">
        <v>36</v>
      </c>
      <c r="O227" s="213" t="n">
        <v>8.49</v>
      </c>
      <c r="P227" s="213" t="n">
        <f aca="false">O227*H227</f>
        <v>11.886</v>
      </c>
      <c r="Q227" s="213" t="n">
        <v>0</v>
      </c>
      <c r="R227" s="213" t="n">
        <f aca="false">Q227*H227</f>
        <v>0</v>
      </c>
      <c r="S227" s="213" t="n">
        <v>0</v>
      </c>
      <c r="T227" s="214" t="n">
        <f aca="false">S227*H227</f>
        <v>0</v>
      </c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R227" s="215" t="s">
        <v>130</v>
      </c>
      <c r="AT227" s="215" t="s">
        <v>125</v>
      </c>
      <c r="AU227" s="215" t="s">
        <v>81</v>
      </c>
      <c r="AY227" s="3" t="s">
        <v>122</v>
      </c>
      <c r="BE227" s="216" t="n">
        <f aca="false">IF(N227="základní",J227,0)</f>
        <v>5026</v>
      </c>
      <c r="BF227" s="216" t="n">
        <f aca="false">IF(N227="snížená",J227,0)</f>
        <v>0</v>
      </c>
      <c r="BG227" s="216" t="n">
        <f aca="false">IF(N227="zákl. přenesená",J227,0)</f>
        <v>0</v>
      </c>
      <c r="BH227" s="216" t="n">
        <f aca="false">IF(N227="sníž. přenesená",J227,0)</f>
        <v>0</v>
      </c>
      <c r="BI227" s="216" t="n">
        <f aca="false">IF(N227="nulová",J227,0)</f>
        <v>0</v>
      </c>
      <c r="BJ227" s="3" t="s">
        <v>79</v>
      </c>
      <c r="BK227" s="216" t="n">
        <f aca="false">ROUND(I227*H227,2)</f>
        <v>5026</v>
      </c>
      <c r="BL227" s="3" t="s">
        <v>130</v>
      </c>
      <c r="BM227" s="215" t="s">
        <v>1091</v>
      </c>
    </row>
    <row r="228" s="26" customFormat="true" ht="12.8" hidden="false" customHeight="false" outlineLevel="0" collapsed="false">
      <c r="A228" s="19"/>
      <c r="B228" s="20"/>
      <c r="C228" s="21"/>
      <c r="D228" s="217" t="s">
        <v>132</v>
      </c>
      <c r="E228" s="21"/>
      <c r="F228" s="218" t="s">
        <v>1092</v>
      </c>
      <c r="G228" s="21"/>
      <c r="H228" s="21"/>
      <c r="I228" s="21"/>
      <c r="J228" s="21"/>
      <c r="K228" s="21"/>
      <c r="L228" s="25"/>
      <c r="M228" s="219"/>
      <c r="N228" s="220"/>
      <c r="O228" s="69"/>
      <c r="P228" s="69"/>
      <c r="Q228" s="69"/>
      <c r="R228" s="69"/>
      <c r="S228" s="69"/>
      <c r="T228" s="70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T228" s="3" t="s">
        <v>132</v>
      </c>
      <c r="AU228" s="3" t="s">
        <v>81</v>
      </c>
    </row>
    <row r="229" s="26" customFormat="true" ht="21.75" hidden="false" customHeight="true" outlineLevel="0" collapsed="false">
      <c r="A229" s="19"/>
      <c r="B229" s="20"/>
      <c r="C229" s="205" t="s">
        <v>370</v>
      </c>
      <c r="D229" s="205" t="s">
        <v>125</v>
      </c>
      <c r="E229" s="206" t="s">
        <v>1093</v>
      </c>
      <c r="F229" s="207" t="s">
        <v>1094</v>
      </c>
      <c r="G229" s="208" t="s">
        <v>166</v>
      </c>
      <c r="H229" s="209" t="n">
        <v>1.4</v>
      </c>
      <c r="I229" s="210" t="n">
        <v>608</v>
      </c>
      <c r="J229" s="210" t="n">
        <f aca="false">ROUND(I229*H229,2)</f>
        <v>851.2</v>
      </c>
      <c r="K229" s="207" t="s">
        <v>129</v>
      </c>
      <c r="L229" s="25"/>
      <c r="M229" s="211"/>
      <c r="N229" s="212" t="s">
        <v>36</v>
      </c>
      <c r="O229" s="213" t="n">
        <v>1.51</v>
      </c>
      <c r="P229" s="213" t="n">
        <f aca="false">O229*H229</f>
        <v>2.114</v>
      </c>
      <c r="Q229" s="213" t="n">
        <v>0</v>
      </c>
      <c r="R229" s="213" t="n">
        <f aca="false">Q229*H229</f>
        <v>0</v>
      </c>
      <c r="S229" s="213" t="n">
        <v>0</v>
      </c>
      <c r="T229" s="214" t="n">
        <f aca="false">S229*H229</f>
        <v>0</v>
      </c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R229" s="215" t="s">
        <v>130</v>
      </c>
      <c r="AT229" s="215" t="s">
        <v>125</v>
      </c>
      <c r="AU229" s="215" t="s">
        <v>81</v>
      </c>
      <c r="AY229" s="3" t="s">
        <v>122</v>
      </c>
      <c r="BE229" s="216" t="n">
        <f aca="false">IF(N229="základní",J229,0)</f>
        <v>851.2</v>
      </c>
      <c r="BF229" s="216" t="n">
        <f aca="false">IF(N229="snížená",J229,0)</f>
        <v>0</v>
      </c>
      <c r="BG229" s="216" t="n">
        <f aca="false">IF(N229="zákl. přenesená",J229,0)</f>
        <v>0</v>
      </c>
      <c r="BH229" s="216" t="n">
        <f aca="false">IF(N229="sníž. přenesená",J229,0)</f>
        <v>0</v>
      </c>
      <c r="BI229" s="216" t="n">
        <f aca="false">IF(N229="nulová",J229,0)</f>
        <v>0</v>
      </c>
      <c r="BJ229" s="3" t="s">
        <v>79</v>
      </c>
      <c r="BK229" s="216" t="n">
        <f aca="false">ROUND(I229*H229,2)</f>
        <v>851.2</v>
      </c>
      <c r="BL229" s="3" t="s">
        <v>130</v>
      </c>
      <c r="BM229" s="215" t="s">
        <v>1095</v>
      </c>
    </row>
    <row r="230" s="26" customFormat="true" ht="12.8" hidden="false" customHeight="false" outlineLevel="0" collapsed="false">
      <c r="A230" s="19"/>
      <c r="B230" s="20"/>
      <c r="C230" s="21"/>
      <c r="D230" s="217" t="s">
        <v>132</v>
      </c>
      <c r="E230" s="21"/>
      <c r="F230" s="218" t="s">
        <v>1096</v>
      </c>
      <c r="G230" s="21"/>
      <c r="H230" s="21"/>
      <c r="I230" s="21"/>
      <c r="J230" s="21"/>
      <c r="K230" s="21"/>
      <c r="L230" s="25"/>
      <c r="M230" s="219"/>
      <c r="N230" s="220"/>
      <c r="O230" s="69"/>
      <c r="P230" s="69"/>
      <c r="Q230" s="69"/>
      <c r="R230" s="69"/>
      <c r="S230" s="69"/>
      <c r="T230" s="70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T230" s="3" t="s">
        <v>132</v>
      </c>
      <c r="AU230" s="3" t="s">
        <v>81</v>
      </c>
    </row>
    <row r="231" s="189" customFormat="true" ht="25.9" hidden="false" customHeight="true" outlineLevel="0" collapsed="false">
      <c r="B231" s="190"/>
      <c r="C231" s="191"/>
      <c r="D231" s="192" t="s">
        <v>70</v>
      </c>
      <c r="E231" s="193" t="s">
        <v>380</v>
      </c>
      <c r="F231" s="193" t="s">
        <v>381</v>
      </c>
      <c r="G231" s="191"/>
      <c r="H231" s="191"/>
      <c r="I231" s="191"/>
      <c r="J231" s="194" t="n">
        <f aca="false">BK231</f>
        <v>21760</v>
      </c>
      <c r="K231" s="191"/>
      <c r="L231" s="195"/>
      <c r="M231" s="196"/>
      <c r="N231" s="197"/>
      <c r="O231" s="197"/>
      <c r="P231" s="198" t="n">
        <f aca="false">SUM(P232:P233)</f>
        <v>80</v>
      </c>
      <c r="Q231" s="197"/>
      <c r="R231" s="198" t="n">
        <f aca="false">SUM(R232:R233)</f>
        <v>0</v>
      </c>
      <c r="S231" s="197"/>
      <c r="T231" s="199" t="n">
        <f aca="false">SUM(T232:T233)</f>
        <v>0</v>
      </c>
      <c r="AR231" s="200" t="s">
        <v>143</v>
      </c>
      <c r="AT231" s="201" t="s">
        <v>70</v>
      </c>
      <c r="AU231" s="201" t="s">
        <v>71</v>
      </c>
      <c r="AY231" s="200" t="s">
        <v>122</v>
      </c>
      <c r="BK231" s="202" t="n">
        <f aca="false">SUM(BK232:BK233)</f>
        <v>21760</v>
      </c>
    </row>
    <row r="232" s="26" customFormat="true" ht="16.5" hidden="false" customHeight="true" outlineLevel="0" collapsed="false">
      <c r="A232" s="19"/>
      <c r="B232" s="20"/>
      <c r="C232" s="205" t="s">
        <v>375</v>
      </c>
      <c r="D232" s="205" t="s">
        <v>125</v>
      </c>
      <c r="E232" s="206" t="s">
        <v>383</v>
      </c>
      <c r="F232" s="207" t="s">
        <v>384</v>
      </c>
      <c r="G232" s="208" t="s">
        <v>385</v>
      </c>
      <c r="H232" s="209" t="n">
        <v>80</v>
      </c>
      <c r="I232" s="210" t="n">
        <v>272</v>
      </c>
      <c r="J232" s="210" t="n">
        <f aca="false">ROUND(I232*H232,2)</f>
        <v>21760</v>
      </c>
      <c r="K232" s="207" t="s">
        <v>129</v>
      </c>
      <c r="L232" s="25"/>
      <c r="M232" s="211"/>
      <c r="N232" s="212" t="s">
        <v>36</v>
      </c>
      <c r="O232" s="213" t="n">
        <v>1</v>
      </c>
      <c r="P232" s="213" t="n">
        <f aca="false">O232*H232</f>
        <v>80</v>
      </c>
      <c r="Q232" s="213" t="n">
        <v>0</v>
      </c>
      <c r="R232" s="213" t="n">
        <f aca="false">Q232*H232</f>
        <v>0</v>
      </c>
      <c r="S232" s="213" t="n">
        <v>0</v>
      </c>
      <c r="T232" s="214" t="n">
        <f aca="false">S232*H232</f>
        <v>0</v>
      </c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R232" s="215" t="s">
        <v>386</v>
      </c>
      <c r="AT232" s="215" t="s">
        <v>125</v>
      </c>
      <c r="AU232" s="215" t="s">
        <v>79</v>
      </c>
      <c r="AY232" s="3" t="s">
        <v>122</v>
      </c>
      <c r="BE232" s="216" t="n">
        <f aca="false">IF(N232="základní",J232,0)</f>
        <v>21760</v>
      </c>
      <c r="BF232" s="216" t="n">
        <f aca="false">IF(N232="snížená",J232,0)</f>
        <v>0</v>
      </c>
      <c r="BG232" s="216" t="n">
        <f aca="false">IF(N232="zákl. přenesená",J232,0)</f>
        <v>0</v>
      </c>
      <c r="BH232" s="216" t="n">
        <f aca="false">IF(N232="sníž. přenesená",J232,0)</f>
        <v>0</v>
      </c>
      <c r="BI232" s="216" t="n">
        <f aca="false">IF(N232="nulová",J232,0)</f>
        <v>0</v>
      </c>
      <c r="BJ232" s="3" t="s">
        <v>79</v>
      </c>
      <c r="BK232" s="216" t="n">
        <f aca="false">ROUND(I232*H232,2)</f>
        <v>21760</v>
      </c>
      <c r="BL232" s="3" t="s">
        <v>386</v>
      </c>
      <c r="BM232" s="215" t="s">
        <v>387</v>
      </c>
    </row>
    <row r="233" s="26" customFormat="true" ht="12.8" hidden="false" customHeight="false" outlineLevel="0" collapsed="false">
      <c r="A233" s="19"/>
      <c r="B233" s="20"/>
      <c r="C233" s="21"/>
      <c r="D233" s="217" t="s">
        <v>132</v>
      </c>
      <c r="E233" s="21"/>
      <c r="F233" s="218" t="s">
        <v>388</v>
      </c>
      <c r="G233" s="21"/>
      <c r="H233" s="21"/>
      <c r="I233" s="21"/>
      <c r="J233" s="21"/>
      <c r="K233" s="21"/>
      <c r="L233" s="25"/>
      <c r="M233" s="219"/>
      <c r="N233" s="220"/>
      <c r="O233" s="69"/>
      <c r="P233" s="69"/>
      <c r="Q233" s="69"/>
      <c r="R233" s="69"/>
      <c r="S233" s="69"/>
      <c r="T233" s="70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T233" s="3" t="s">
        <v>132</v>
      </c>
      <c r="AU233" s="3" t="s">
        <v>79</v>
      </c>
    </row>
    <row r="234" s="189" customFormat="true" ht="25.9" hidden="false" customHeight="true" outlineLevel="0" collapsed="false">
      <c r="B234" s="190"/>
      <c r="C234" s="191"/>
      <c r="D234" s="192" t="s">
        <v>70</v>
      </c>
      <c r="E234" s="193" t="s">
        <v>389</v>
      </c>
      <c r="F234" s="193" t="s">
        <v>390</v>
      </c>
      <c r="G234" s="191"/>
      <c r="H234" s="191"/>
      <c r="I234" s="191"/>
      <c r="J234" s="194" t="n">
        <f aca="false">BK234</f>
        <v>17000</v>
      </c>
      <c r="K234" s="191"/>
      <c r="L234" s="195"/>
      <c r="M234" s="196"/>
      <c r="N234" s="197"/>
      <c r="O234" s="197"/>
      <c r="P234" s="198" t="n">
        <f aca="false">P235+P238</f>
        <v>0</v>
      </c>
      <c r="Q234" s="197"/>
      <c r="R234" s="198" t="n">
        <f aca="false">R235+R238</f>
        <v>0</v>
      </c>
      <c r="S234" s="197"/>
      <c r="T234" s="199" t="n">
        <f aca="false">T235+T238</f>
        <v>0</v>
      </c>
      <c r="AR234" s="200" t="s">
        <v>147</v>
      </c>
      <c r="AT234" s="201" t="s">
        <v>70</v>
      </c>
      <c r="AU234" s="201" t="s">
        <v>71</v>
      </c>
      <c r="AY234" s="200" t="s">
        <v>122</v>
      </c>
      <c r="BK234" s="202" t="n">
        <f aca="false">BK235+BK238</f>
        <v>17000</v>
      </c>
    </row>
    <row r="235" s="189" customFormat="true" ht="22.8" hidden="false" customHeight="true" outlineLevel="0" collapsed="false">
      <c r="B235" s="190"/>
      <c r="C235" s="191"/>
      <c r="D235" s="192" t="s">
        <v>70</v>
      </c>
      <c r="E235" s="203" t="s">
        <v>391</v>
      </c>
      <c r="F235" s="203" t="s">
        <v>392</v>
      </c>
      <c r="G235" s="191"/>
      <c r="H235" s="191"/>
      <c r="I235" s="191"/>
      <c r="J235" s="204" t="n">
        <f aca="false">BK235</f>
        <v>5000</v>
      </c>
      <c r="K235" s="191"/>
      <c r="L235" s="195"/>
      <c r="M235" s="196"/>
      <c r="N235" s="197"/>
      <c r="O235" s="197"/>
      <c r="P235" s="198" t="n">
        <f aca="false">SUM(P236:P237)</f>
        <v>0</v>
      </c>
      <c r="Q235" s="197"/>
      <c r="R235" s="198" t="n">
        <f aca="false">SUM(R236:R237)</f>
        <v>0</v>
      </c>
      <c r="S235" s="197"/>
      <c r="T235" s="199" t="n">
        <f aca="false">SUM(T236:T237)</f>
        <v>0</v>
      </c>
      <c r="AR235" s="200" t="s">
        <v>147</v>
      </c>
      <c r="AT235" s="201" t="s">
        <v>70</v>
      </c>
      <c r="AU235" s="201" t="s">
        <v>79</v>
      </c>
      <c r="AY235" s="200" t="s">
        <v>122</v>
      </c>
      <c r="BK235" s="202" t="n">
        <f aca="false">SUM(BK236:BK237)</f>
        <v>5000</v>
      </c>
    </row>
    <row r="236" s="26" customFormat="true" ht="16.5" hidden="false" customHeight="true" outlineLevel="0" collapsed="false">
      <c r="A236" s="19"/>
      <c r="B236" s="20"/>
      <c r="C236" s="205" t="s">
        <v>382</v>
      </c>
      <c r="D236" s="205" t="s">
        <v>125</v>
      </c>
      <c r="E236" s="206" t="s">
        <v>394</v>
      </c>
      <c r="F236" s="207" t="s">
        <v>395</v>
      </c>
      <c r="G236" s="208" t="s">
        <v>179</v>
      </c>
      <c r="H236" s="209" t="n">
        <v>1</v>
      </c>
      <c r="I236" s="210" t="n">
        <v>5000</v>
      </c>
      <c r="J236" s="210" t="n">
        <f aca="false">ROUND(I236*H236,2)</f>
        <v>5000</v>
      </c>
      <c r="K236" s="207" t="s">
        <v>129</v>
      </c>
      <c r="L236" s="25"/>
      <c r="M236" s="211"/>
      <c r="N236" s="212" t="s">
        <v>36</v>
      </c>
      <c r="O236" s="213" t="n">
        <v>0</v>
      </c>
      <c r="P236" s="213" t="n">
        <f aca="false">O236*H236</f>
        <v>0</v>
      </c>
      <c r="Q236" s="213" t="n">
        <v>0</v>
      </c>
      <c r="R236" s="213" t="n">
        <f aca="false">Q236*H236</f>
        <v>0</v>
      </c>
      <c r="S236" s="213" t="n">
        <v>0</v>
      </c>
      <c r="T236" s="214" t="n">
        <f aca="false">S236*H236</f>
        <v>0</v>
      </c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R236" s="215" t="s">
        <v>396</v>
      </c>
      <c r="AT236" s="215" t="s">
        <v>125</v>
      </c>
      <c r="AU236" s="215" t="s">
        <v>81</v>
      </c>
      <c r="AY236" s="3" t="s">
        <v>122</v>
      </c>
      <c r="BE236" s="216" t="n">
        <f aca="false">IF(N236="základní",J236,0)</f>
        <v>5000</v>
      </c>
      <c r="BF236" s="216" t="n">
        <f aca="false">IF(N236="snížená",J236,0)</f>
        <v>0</v>
      </c>
      <c r="BG236" s="216" t="n">
        <f aca="false">IF(N236="zákl. přenesená",J236,0)</f>
        <v>0</v>
      </c>
      <c r="BH236" s="216" t="n">
        <f aca="false">IF(N236="sníž. přenesená",J236,0)</f>
        <v>0</v>
      </c>
      <c r="BI236" s="216" t="n">
        <f aca="false">IF(N236="nulová",J236,0)</f>
        <v>0</v>
      </c>
      <c r="BJ236" s="3" t="s">
        <v>79</v>
      </c>
      <c r="BK236" s="216" t="n">
        <f aca="false">ROUND(I236*H236,2)</f>
        <v>5000</v>
      </c>
      <c r="BL236" s="3" t="s">
        <v>396</v>
      </c>
      <c r="BM236" s="215" t="s">
        <v>397</v>
      </c>
    </row>
    <row r="237" s="26" customFormat="true" ht="12.8" hidden="false" customHeight="false" outlineLevel="0" collapsed="false">
      <c r="A237" s="19"/>
      <c r="B237" s="20"/>
      <c r="C237" s="21"/>
      <c r="D237" s="217" t="s">
        <v>132</v>
      </c>
      <c r="E237" s="21"/>
      <c r="F237" s="218" t="s">
        <v>395</v>
      </c>
      <c r="G237" s="21"/>
      <c r="H237" s="21"/>
      <c r="I237" s="21"/>
      <c r="J237" s="21"/>
      <c r="K237" s="21"/>
      <c r="L237" s="25"/>
      <c r="M237" s="219"/>
      <c r="N237" s="220"/>
      <c r="O237" s="69"/>
      <c r="P237" s="69"/>
      <c r="Q237" s="69"/>
      <c r="R237" s="69"/>
      <c r="S237" s="69"/>
      <c r="T237" s="70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T237" s="3" t="s">
        <v>132</v>
      </c>
      <c r="AU237" s="3" t="s">
        <v>81</v>
      </c>
    </row>
    <row r="238" s="189" customFormat="true" ht="22.8" hidden="false" customHeight="true" outlineLevel="0" collapsed="false">
      <c r="B238" s="190"/>
      <c r="C238" s="191"/>
      <c r="D238" s="192" t="s">
        <v>70</v>
      </c>
      <c r="E238" s="203" t="s">
        <v>398</v>
      </c>
      <c r="F238" s="203" t="s">
        <v>399</v>
      </c>
      <c r="G238" s="191"/>
      <c r="H238" s="191"/>
      <c r="I238" s="191"/>
      <c r="J238" s="204" t="n">
        <f aca="false">BK238</f>
        <v>12000</v>
      </c>
      <c r="K238" s="191"/>
      <c r="L238" s="195"/>
      <c r="M238" s="196"/>
      <c r="N238" s="197"/>
      <c r="O238" s="197"/>
      <c r="P238" s="198" t="n">
        <f aca="false">SUM(P239:P240)</f>
        <v>0</v>
      </c>
      <c r="Q238" s="197"/>
      <c r="R238" s="198" t="n">
        <f aca="false">SUM(R239:R240)</f>
        <v>0</v>
      </c>
      <c r="S238" s="197"/>
      <c r="T238" s="199" t="n">
        <f aca="false">SUM(T239:T240)</f>
        <v>0</v>
      </c>
      <c r="AR238" s="200" t="s">
        <v>147</v>
      </c>
      <c r="AT238" s="201" t="s">
        <v>70</v>
      </c>
      <c r="AU238" s="201" t="s">
        <v>79</v>
      </c>
      <c r="AY238" s="200" t="s">
        <v>122</v>
      </c>
      <c r="BK238" s="202" t="n">
        <f aca="false">SUM(BK239:BK240)</f>
        <v>12000</v>
      </c>
    </row>
    <row r="239" s="26" customFormat="true" ht="16.5" hidden="false" customHeight="true" outlineLevel="0" collapsed="false">
      <c r="A239" s="19"/>
      <c r="B239" s="20"/>
      <c r="C239" s="205" t="s">
        <v>393</v>
      </c>
      <c r="D239" s="205" t="s">
        <v>125</v>
      </c>
      <c r="E239" s="206" t="s">
        <v>1097</v>
      </c>
      <c r="F239" s="207" t="s">
        <v>1098</v>
      </c>
      <c r="G239" s="208" t="s">
        <v>179</v>
      </c>
      <c r="H239" s="209" t="n">
        <v>1</v>
      </c>
      <c r="I239" s="210" t="n">
        <v>12000</v>
      </c>
      <c r="J239" s="210" t="n">
        <f aca="false">ROUND(I239*H239,2)</f>
        <v>12000</v>
      </c>
      <c r="K239" s="207" t="s">
        <v>129</v>
      </c>
      <c r="L239" s="25"/>
      <c r="M239" s="211"/>
      <c r="N239" s="212" t="s">
        <v>36</v>
      </c>
      <c r="O239" s="213" t="n">
        <v>0</v>
      </c>
      <c r="P239" s="213" t="n">
        <f aca="false">O239*H239</f>
        <v>0</v>
      </c>
      <c r="Q239" s="213" t="n">
        <v>0</v>
      </c>
      <c r="R239" s="213" t="n">
        <f aca="false">Q239*H239</f>
        <v>0</v>
      </c>
      <c r="S239" s="213" t="n">
        <v>0</v>
      </c>
      <c r="T239" s="214" t="n">
        <f aca="false">S239*H239</f>
        <v>0</v>
      </c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R239" s="215" t="s">
        <v>396</v>
      </c>
      <c r="AT239" s="215" t="s">
        <v>125</v>
      </c>
      <c r="AU239" s="215" t="s">
        <v>81</v>
      </c>
      <c r="AY239" s="3" t="s">
        <v>122</v>
      </c>
      <c r="BE239" s="216" t="n">
        <f aca="false">IF(N239="základní",J239,0)</f>
        <v>12000</v>
      </c>
      <c r="BF239" s="216" t="n">
        <f aca="false">IF(N239="snížená",J239,0)</f>
        <v>0</v>
      </c>
      <c r="BG239" s="216" t="n">
        <f aca="false">IF(N239="zákl. přenesená",J239,0)</f>
        <v>0</v>
      </c>
      <c r="BH239" s="216" t="n">
        <f aca="false">IF(N239="sníž. přenesená",J239,0)</f>
        <v>0</v>
      </c>
      <c r="BI239" s="216" t="n">
        <f aca="false">IF(N239="nulová",J239,0)</f>
        <v>0</v>
      </c>
      <c r="BJ239" s="3" t="s">
        <v>79</v>
      </c>
      <c r="BK239" s="216" t="n">
        <f aca="false">ROUND(I239*H239,2)</f>
        <v>12000</v>
      </c>
      <c r="BL239" s="3" t="s">
        <v>396</v>
      </c>
      <c r="BM239" s="215" t="s">
        <v>1099</v>
      </c>
    </row>
    <row r="240" s="26" customFormat="true" ht="12.8" hidden="false" customHeight="false" outlineLevel="0" collapsed="false">
      <c r="A240" s="19"/>
      <c r="B240" s="20"/>
      <c r="C240" s="21"/>
      <c r="D240" s="217" t="s">
        <v>132</v>
      </c>
      <c r="E240" s="21"/>
      <c r="F240" s="218" t="s">
        <v>1098</v>
      </c>
      <c r="G240" s="21"/>
      <c r="H240" s="21"/>
      <c r="I240" s="21"/>
      <c r="J240" s="21"/>
      <c r="K240" s="21"/>
      <c r="L240" s="25"/>
      <c r="M240" s="230"/>
      <c r="N240" s="231"/>
      <c r="O240" s="232"/>
      <c r="P240" s="232"/>
      <c r="Q240" s="232"/>
      <c r="R240" s="232"/>
      <c r="S240" s="232"/>
      <c r="T240" s="233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T240" s="3" t="s">
        <v>132</v>
      </c>
      <c r="AU240" s="3" t="s">
        <v>81</v>
      </c>
    </row>
    <row r="241" s="26" customFormat="true" ht="6.95" hidden="false" customHeight="true" outlineLevel="0" collapsed="false">
      <c r="A241" s="19"/>
      <c r="B241" s="47"/>
      <c r="C241" s="48"/>
      <c r="D241" s="48"/>
      <c r="E241" s="48"/>
      <c r="F241" s="48"/>
      <c r="G241" s="48"/>
      <c r="H241" s="48"/>
      <c r="I241" s="48"/>
      <c r="J241" s="48"/>
      <c r="K241" s="48"/>
      <c r="L241" s="25"/>
      <c r="M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</row>
  </sheetData>
  <sheetProtection algorithmName="SHA-512" hashValue="Wna3rgWJ9RMdS/+LlDhKssCbv3Rf5aop3BzENF1f7NDIDja+PknJo08980xPvqFqeX0GnOgC0h92KloZoVUVfA==" saltValue="ZjVhMPKuCwF4Mnp3S8JkmZicsLbU3IkSKJzkxe+MLykbTHLNmITQbqTJYsKPzSuYTGrXz/p3kF9rL08Sk90sog==" spinCount="100000" sheet="true" password="cc35" objects="true" scenarios="true" formatColumns="false" formatRows="false" autoFilter="false"/>
  <autoFilter ref="C125:K240"/>
  <mergeCells count="9">
    <mergeCell ref="L2:V2"/>
    <mergeCell ref="E7:H7"/>
    <mergeCell ref="E9:H9"/>
    <mergeCell ref="E18:H18"/>
    <mergeCell ref="E27:H27"/>
    <mergeCell ref="E85:H85"/>
    <mergeCell ref="E87:H87"/>
    <mergeCell ref="E116:H116"/>
    <mergeCell ref="E118:H118"/>
  </mergeCells>
  <printOptions headings="false" gridLines="false" gridLinesSet="true" horizontalCentered="false" verticalCentered="false"/>
  <pageMargins left="0.39375" right="0.39375" top="0.39375" bottom="0.39375" header="0.511805555555555" footer="0"/>
  <pageSetup paperSize="9" scale="100" firstPageNumber="0" fitToWidth="1" fitToHeight="10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H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2.8" zeroHeight="false" outlineLevelRow="0" outlineLevelCol="0"/>
  <cols>
    <col collapsed="false" customWidth="true" hidden="false" outlineLevel="0" max="1" min="1" style="0" width="8.34"/>
    <col collapsed="false" customWidth="true" hidden="false" outlineLevel="0" max="2" min="2" style="0" width="1.68"/>
    <col collapsed="false" customWidth="true" hidden="false" outlineLevel="0" max="3" min="3" style="0" width="25"/>
    <col collapsed="false" customWidth="true" hidden="false" outlineLevel="0" max="4" min="4" style="0" width="75.83"/>
    <col collapsed="false" customWidth="true" hidden="false" outlineLevel="0" max="5" min="5" style="0" width="13.34"/>
    <col collapsed="false" customWidth="true" hidden="false" outlineLevel="0" max="6" min="6" style="0" width="20"/>
    <col collapsed="false" customWidth="true" hidden="false" outlineLevel="0" max="7" min="7" style="0" width="1.68"/>
    <col collapsed="false" customWidth="true" hidden="false" outlineLevel="0" max="8" min="8" style="0" width="8.34"/>
  </cols>
  <sheetData>
    <row r="1" customFormat="false" ht="11.3" hidden="false" customHeight="true" outlineLevel="0" collapsed="false"/>
    <row r="2" customFormat="false" ht="36.95" hidden="false" customHeight="true" outlineLevel="0" collapsed="false"/>
    <row r="3" customFormat="false" ht="6.95" hidden="false" customHeight="true" outlineLevel="0" collapsed="false">
      <c r="B3" s="115"/>
      <c r="C3" s="116"/>
      <c r="D3" s="116"/>
      <c r="E3" s="116"/>
      <c r="F3" s="116"/>
      <c r="G3" s="116"/>
      <c r="H3" s="6"/>
    </row>
    <row r="4" customFormat="false" ht="24.95" hidden="false" customHeight="true" outlineLevel="0" collapsed="false">
      <c r="B4" s="6"/>
      <c r="C4" s="117" t="s">
        <v>1100</v>
      </c>
      <c r="H4" s="6"/>
    </row>
    <row r="5" customFormat="false" ht="12" hidden="false" customHeight="true" outlineLevel="0" collapsed="false">
      <c r="B5" s="6"/>
      <c r="C5" s="266" t="s">
        <v>11</v>
      </c>
      <c r="D5" s="127" t="s">
        <v>12</v>
      </c>
      <c r="E5" s="127"/>
      <c r="F5" s="127"/>
      <c r="H5" s="6"/>
    </row>
    <row r="6" customFormat="false" ht="36.95" hidden="false" customHeight="true" outlineLevel="0" collapsed="false">
      <c r="B6" s="6"/>
      <c r="C6" s="267" t="s">
        <v>13</v>
      </c>
      <c r="D6" s="268" t="s">
        <v>14</v>
      </c>
      <c r="E6" s="268"/>
      <c r="F6" s="268"/>
      <c r="H6" s="6"/>
    </row>
    <row r="7" customFormat="false" ht="16.5" hidden="false" customHeight="true" outlineLevel="0" collapsed="false">
      <c r="B7" s="6"/>
      <c r="C7" s="119" t="s">
        <v>19</v>
      </c>
      <c r="D7" s="123" t="str">
        <f aca="false">'Rekapitulace stavby'!AN8</f>
        <v>23. 9. 2020</v>
      </c>
      <c r="H7" s="6"/>
    </row>
    <row r="8" s="26" customFormat="true" ht="10.8" hidden="false" customHeight="true" outlineLevel="0" collapsed="false">
      <c r="A8" s="19"/>
      <c r="B8" s="25"/>
      <c r="C8" s="19"/>
      <c r="D8" s="19"/>
      <c r="E8" s="19"/>
      <c r="F8" s="19"/>
      <c r="G8" s="19"/>
      <c r="H8" s="25"/>
    </row>
    <row r="9" s="183" customFormat="true" ht="29.3" hidden="false" customHeight="true" outlineLevel="0" collapsed="false">
      <c r="A9" s="177"/>
      <c r="B9" s="269"/>
      <c r="C9" s="270" t="s">
        <v>52</v>
      </c>
      <c r="D9" s="271" t="s">
        <v>53</v>
      </c>
      <c r="E9" s="271" t="s">
        <v>109</v>
      </c>
      <c r="F9" s="272" t="s">
        <v>1101</v>
      </c>
      <c r="G9" s="177"/>
      <c r="H9" s="269"/>
    </row>
    <row r="10" s="26" customFormat="true" ht="26.4" hidden="false" customHeight="true" outlineLevel="0" collapsed="false">
      <c r="A10" s="19"/>
      <c r="B10" s="25"/>
      <c r="C10" s="273" t="s">
        <v>1102</v>
      </c>
      <c r="D10" s="273" t="s">
        <v>83</v>
      </c>
      <c r="E10" s="19"/>
      <c r="F10" s="19"/>
      <c r="G10" s="19"/>
      <c r="H10" s="25"/>
    </row>
    <row r="11" s="26" customFormat="true" ht="16.8" hidden="false" customHeight="true" outlineLevel="0" collapsed="false">
      <c r="A11" s="19"/>
      <c r="B11" s="25"/>
      <c r="C11" s="274" t="s">
        <v>1103</v>
      </c>
      <c r="D11" s="275"/>
      <c r="E11" s="276"/>
      <c r="F11" s="277" t="n">
        <v>79.25</v>
      </c>
      <c r="G11" s="19"/>
      <c r="H11" s="25"/>
    </row>
    <row r="12" s="26" customFormat="true" ht="16.8" hidden="false" customHeight="true" outlineLevel="0" collapsed="false">
      <c r="A12" s="19"/>
      <c r="B12" s="25"/>
      <c r="C12" s="274" t="s">
        <v>1104</v>
      </c>
      <c r="D12" s="275"/>
      <c r="E12" s="276"/>
      <c r="F12" s="277" t="n">
        <v>75.71</v>
      </c>
      <c r="G12" s="19"/>
      <c r="H12" s="25"/>
    </row>
    <row r="13" s="26" customFormat="true" ht="7.45" hidden="false" customHeight="true" outlineLevel="0" collapsed="false">
      <c r="A13" s="19"/>
      <c r="B13" s="151"/>
      <c r="C13" s="152"/>
      <c r="D13" s="152"/>
      <c r="E13" s="152"/>
      <c r="F13" s="152"/>
      <c r="G13" s="152"/>
      <c r="H13" s="25"/>
    </row>
    <row r="14" s="26" customFormat="true" ht="12.8" hidden="false" customHeight="false" outlineLevel="0" collapsed="false">
      <c r="A14" s="19"/>
      <c r="B14" s="19"/>
      <c r="C14" s="19"/>
      <c r="D14" s="19"/>
      <c r="E14" s="19"/>
      <c r="F14" s="19"/>
      <c r="G14" s="19"/>
      <c r="H14" s="19"/>
    </row>
  </sheetData>
  <sheetProtection algorithmName="SHA-512" hashValue="iW84uyoRJGtlVccwWcm/M28cXSg9OkDgCwa9QDpTMuOkAUpL0joKmJwRvWrBAwvAnZB14F5NQVY98YksS7EbGA==" saltValue="dleoLsvUiPrpEx/AvSi0T5awVSBVipZk4qDBj3XlVh3Sqw9Sm8DBjcrehFp5CixFFo5GYBYprGF6gq2lrflgew==" spinCount="100000" sheet="true" password="cc35" objects="true" scenarios="true" formatColumns="false" formatRows="false"/>
  <mergeCells count="2">
    <mergeCell ref="D5:F5"/>
    <mergeCell ref="D6:F6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0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LibreOffice/6.3.2.2$Windows_X86_64 LibreOffice_project/98b30e735bda24bc04ab42594c85f7fd8be07b9c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2020-09-23T08:24:02Z</dcterms:created>
  <dc:creator>Tomas-PC\Tomas</dc:creator>
  <dc:description/>
  <dc:language>cs-CZ</dc:language>
  <cp:lastModifiedBy>Tomas-PC\Tomas</cp:lastModifiedBy>
  <dcterms:modified xsi:type="dcterms:W3CDTF">2020-09-23T08:24:15Z</dcterms:modified>
  <cp:revision>0</cp:revision>
  <dc:subject/>
  <dc:title/>
</cp:coreProperties>
</file>